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22" i="1"/>
  <c r="F13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2"/>
  <c r="F11"/>
  <c r="F10"/>
  <c r="F9"/>
  <c r="F8"/>
  <c r="F7"/>
  <c r="F5"/>
  <c r="L124" l="1"/>
  <c r="C122"/>
  <c r="D122"/>
  <c r="F122"/>
  <c r="G122"/>
  <c r="H122"/>
  <c r="M122"/>
  <c r="E121" l="1"/>
  <c r="N121" s="1"/>
  <c r="E120"/>
  <c r="J120" s="1"/>
  <c r="E119"/>
  <c r="J119" s="1"/>
  <c r="E118"/>
  <c r="J118" s="1"/>
  <c r="E117"/>
  <c r="N117" s="1"/>
  <c r="E116"/>
  <c r="J116" s="1"/>
  <c r="E115"/>
  <c r="N115" s="1"/>
  <c r="J115" l="1"/>
  <c r="J117"/>
  <c r="J121"/>
  <c r="N119"/>
  <c r="N118"/>
  <c r="N116"/>
  <c r="N120"/>
  <c r="E113"/>
  <c r="J113" s="1"/>
  <c r="N113" l="1"/>
  <c r="E114"/>
  <c r="J114" s="1"/>
  <c r="N114" l="1"/>
  <c r="E107"/>
  <c r="N107" s="1"/>
  <c r="E106"/>
  <c r="N106" s="1"/>
  <c r="E105"/>
  <c r="N105" s="1"/>
  <c r="E104"/>
  <c r="J104" l="1"/>
  <c r="N104"/>
  <c r="J107"/>
  <c r="J106"/>
  <c r="J105"/>
  <c r="E112"/>
  <c r="N112" s="1"/>
  <c r="J112" l="1"/>
  <c r="E111"/>
  <c r="N111" s="1"/>
  <c r="J111" l="1"/>
  <c r="J110"/>
  <c r="E110"/>
  <c r="N110" s="1"/>
  <c r="I108" l="1"/>
  <c r="I122" s="1"/>
  <c r="E109"/>
  <c r="N109" s="1"/>
  <c r="J109" l="1"/>
  <c r="E108"/>
  <c r="E122" s="1"/>
  <c r="N108" l="1"/>
  <c r="N122" s="1"/>
  <c r="J108"/>
  <c r="J122" s="1"/>
  <c r="F103"/>
  <c r="F124" s="1"/>
  <c r="H103"/>
  <c r="H124" s="1"/>
  <c r="I103"/>
  <c r="I124" s="1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M52" s="1"/>
  <c r="E51"/>
  <c r="M51" s="1"/>
  <c r="E50"/>
  <c r="M50" s="1"/>
  <c r="E49"/>
  <c r="M49" s="1"/>
  <c r="E48"/>
  <c r="M48" s="1"/>
  <c r="E47"/>
  <c r="M47" s="1"/>
  <c r="E46"/>
  <c r="M46" s="1"/>
  <c r="E45"/>
  <c r="M45" s="1"/>
  <c r="E44"/>
  <c r="M44" s="1"/>
  <c r="E43"/>
  <c r="M43" s="1"/>
  <c r="E42"/>
  <c r="M42" s="1"/>
  <c r="E41"/>
  <c r="M41" s="1"/>
  <c r="E40"/>
  <c r="M40" s="1"/>
  <c r="E39"/>
  <c r="M39" s="1"/>
  <c r="E38"/>
  <c r="M38" s="1"/>
  <c r="E37"/>
  <c r="M37" s="1"/>
  <c r="E36"/>
  <c r="M36" s="1"/>
  <c r="E35"/>
  <c r="M35" s="1"/>
  <c r="E34"/>
  <c r="M34" s="1"/>
  <c r="E33"/>
  <c r="M33" s="1"/>
  <c r="E32"/>
  <c r="M32" s="1"/>
  <c r="E31"/>
  <c r="M31" s="1"/>
  <c r="E30"/>
  <c r="M30" s="1"/>
  <c r="E29"/>
  <c r="M29" s="1"/>
  <c r="E28"/>
  <c r="M28" s="1"/>
  <c r="E27"/>
  <c r="M27" s="1"/>
  <c r="E26"/>
  <c r="M26" s="1"/>
  <c r="E25"/>
  <c r="M25" s="1"/>
  <c r="E24"/>
  <c r="M24" s="1"/>
  <c r="E23"/>
  <c r="M23" s="1"/>
  <c r="E22"/>
  <c r="M22" s="1"/>
  <c r="E21"/>
  <c r="M21" s="1"/>
  <c r="E20"/>
  <c r="M20" s="1"/>
  <c r="E19"/>
  <c r="M19" s="1"/>
  <c r="E18"/>
  <c r="M18" s="1"/>
  <c r="E17"/>
  <c r="M17" s="1"/>
  <c r="E16"/>
  <c r="M16" s="1"/>
  <c r="E15"/>
  <c r="M15" s="1"/>
  <c r="E14"/>
  <c r="M14" s="1"/>
  <c r="E13"/>
  <c r="M13" s="1"/>
  <c r="E12"/>
  <c r="M12" s="1"/>
  <c r="E11"/>
  <c r="M11" s="1"/>
  <c r="E10"/>
  <c r="M10" s="1"/>
  <c r="E9"/>
  <c r="M9" s="1"/>
  <c r="E8"/>
  <c r="M8" s="1"/>
  <c r="E7"/>
  <c r="M7" s="1"/>
  <c r="E6"/>
  <c r="M6" s="1"/>
  <c r="E5"/>
  <c r="G103"/>
  <c r="G124" s="1"/>
  <c r="N5" l="1"/>
  <c r="M5"/>
  <c r="K53"/>
  <c r="M53"/>
  <c r="K54"/>
  <c r="M54"/>
  <c r="K55"/>
  <c r="M55"/>
  <c r="K56"/>
  <c r="M56"/>
  <c r="K57"/>
  <c r="M57"/>
  <c r="K58"/>
  <c r="M58"/>
  <c r="K59"/>
  <c r="M59"/>
  <c r="K60"/>
  <c r="M60" s="1"/>
  <c r="K61"/>
  <c r="M61" s="1"/>
  <c r="K62"/>
  <c r="M62" s="1"/>
  <c r="K63"/>
  <c r="M63" s="1"/>
  <c r="K64"/>
  <c r="M64" s="1"/>
  <c r="K65"/>
  <c r="M65" s="1"/>
  <c r="K66"/>
  <c r="M66" s="1"/>
  <c r="K67"/>
  <c r="M67" s="1"/>
  <c r="K68"/>
  <c r="M68" s="1"/>
  <c r="K69"/>
  <c r="M69" s="1"/>
  <c r="K70"/>
  <c r="M70" s="1"/>
  <c r="K71"/>
  <c r="M71" s="1"/>
  <c r="K72"/>
  <c r="M72" s="1"/>
  <c r="K73"/>
  <c r="M73" s="1"/>
  <c r="K74"/>
  <c r="M74" s="1"/>
  <c r="K75"/>
  <c r="M75" s="1"/>
  <c r="K76"/>
  <c r="M76" s="1"/>
  <c r="K77"/>
  <c r="M77" s="1"/>
  <c r="K78"/>
  <c r="M78" s="1"/>
  <c r="K79"/>
  <c r="M79" s="1"/>
  <c r="K80"/>
  <c r="M80" s="1"/>
  <c r="K81"/>
  <c r="M81" s="1"/>
  <c r="K82"/>
  <c r="M82" s="1"/>
  <c r="K83"/>
  <c r="M83" s="1"/>
  <c r="K84"/>
  <c r="M84" s="1"/>
  <c r="K85"/>
  <c r="M85" s="1"/>
  <c r="K86"/>
  <c r="M86" s="1"/>
  <c r="K87"/>
  <c r="M87" s="1"/>
  <c r="K88"/>
  <c r="M88" s="1"/>
  <c r="K89"/>
  <c r="M89" s="1"/>
  <c r="K90"/>
  <c r="M90" s="1"/>
  <c r="K91"/>
  <c r="M91" s="1"/>
  <c r="K92"/>
  <c r="M92" s="1"/>
  <c r="K93"/>
  <c r="M93" s="1"/>
  <c r="K94"/>
  <c r="M94" s="1"/>
  <c r="K95"/>
  <c r="M95" s="1"/>
  <c r="K96"/>
  <c r="M96" s="1"/>
  <c r="K97"/>
  <c r="M97" s="1"/>
  <c r="K98"/>
  <c r="M98" s="1"/>
  <c r="K99"/>
  <c r="M99" s="1"/>
  <c r="K100"/>
  <c r="M100" s="1"/>
  <c r="K101"/>
  <c r="M101" s="1"/>
  <c r="K102"/>
  <c r="M102" s="1"/>
  <c r="J5"/>
  <c r="J21"/>
  <c r="N21"/>
  <c r="J7"/>
  <c r="N7"/>
  <c r="J15"/>
  <c r="N15"/>
  <c r="J19"/>
  <c r="N19"/>
  <c r="J27"/>
  <c r="N27"/>
  <c r="J35"/>
  <c r="N35"/>
  <c r="J43"/>
  <c r="N43"/>
  <c r="J51"/>
  <c r="N51"/>
  <c r="J8"/>
  <c r="N8"/>
  <c r="J12"/>
  <c r="N12"/>
  <c r="J16"/>
  <c r="N16"/>
  <c r="J20"/>
  <c r="N20"/>
  <c r="J24"/>
  <c r="N24"/>
  <c r="J28"/>
  <c r="N28"/>
  <c r="J32"/>
  <c r="N32"/>
  <c r="J36"/>
  <c r="N36"/>
  <c r="J40"/>
  <c r="N40"/>
  <c r="J44"/>
  <c r="N44"/>
  <c r="J48"/>
  <c r="N48"/>
  <c r="J52"/>
  <c r="N52"/>
  <c r="J56"/>
  <c r="N56"/>
  <c r="J59"/>
  <c r="N59"/>
  <c r="J61"/>
  <c r="N61"/>
  <c r="J62"/>
  <c r="N62"/>
  <c r="J64"/>
  <c r="N64"/>
  <c r="J67"/>
  <c r="N67"/>
  <c r="J77"/>
  <c r="N77"/>
  <c r="J81"/>
  <c r="N81"/>
  <c r="J85"/>
  <c r="N85"/>
  <c r="J87"/>
  <c r="N87"/>
  <c r="J91"/>
  <c r="N91"/>
  <c r="J94"/>
  <c r="N94"/>
  <c r="J102"/>
  <c r="N102"/>
  <c r="J17"/>
  <c r="N17"/>
  <c r="J29"/>
  <c r="N29"/>
  <c r="J37"/>
  <c r="N37"/>
  <c r="J41"/>
  <c r="N41"/>
  <c r="J45"/>
  <c r="N45"/>
  <c r="J49"/>
  <c r="N49"/>
  <c r="J53"/>
  <c r="N53"/>
  <c r="J57"/>
  <c r="N57"/>
  <c r="J65"/>
  <c r="N65"/>
  <c r="J70"/>
  <c r="N70"/>
  <c r="J72"/>
  <c r="N72"/>
  <c r="J74"/>
  <c r="N74"/>
  <c r="J75"/>
  <c r="N75"/>
  <c r="J78"/>
  <c r="N78"/>
  <c r="J82"/>
  <c r="N82"/>
  <c r="J88"/>
  <c r="N88"/>
  <c r="J95"/>
  <c r="N95"/>
  <c r="J97"/>
  <c r="N97"/>
  <c r="J98"/>
  <c r="N98"/>
  <c r="J9"/>
  <c r="N9"/>
  <c r="J25"/>
  <c r="N25"/>
  <c r="J33"/>
  <c r="N33"/>
  <c r="J6"/>
  <c r="N6"/>
  <c r="J10"/>
  <c r="N10"/>
  <c r="J14"/>
  <c r="N14"/>
  <c r="J18"/>
  <c r="N18"/>
  <c r="J22"/>
  <c r="N22"/>
  <c r="J26"/>
  <c r="N26"/>
  <c r="J30"/>
  <c r="N30"/>
  <c r="J34"/>
  <c r="N34"/>
  <c r="J38"/>
  <c r="N38"/>
  <c r="J42"/>
  <c r="N42"/>
  <c r="J46"/>
  <c r="N46"/>
  <c r="J50"/>
  <c r="N50"/>
  <c r="J54"/>
  <c r="N54"/>
  <c r="J58"/>
  <c r="N58"/>
  <c r="J63"/>
  <c r="N63"/>
  <c r="J66"/>
  <c r="N66"/>
  <c r="J68"/>
  <c r="N68"/>
  <c r="J79"/>
  <c r="N79"/>
  <c r="J83"/>
  <c r="N83"/>
  <c r="J86"/>
  <c r="N86"/>
  <c r="J89"/>
  <c r="N89"/>
  <c r="J96"/>
  <c r="N96"/>
  <c r="J99"/>
  <c r="N99"/>
  <c r="J100"/>
  <c r="N100"/>
  <c r="J13"/>
  <c r="N13"/>
  <c r="J11"/>
  <c r="N11"/>
  <c r="J23"/>
  <c r="N23"/>
  <c r="J31"/>
  <c r="N31"/>
  <c r="J39"/>
  <c r="N39"/>
  <c r="J47"/>
  <c r="N47"/>
  <c r="J55"/>
  <c r="N55"/>
  <c r="J60"/>
  <c r="N60"/>
  <c r="J69"/>
  <c r="N69"/>
  <c r="J71"/>
  <c r="N71"/>
  <c r="J73"/>
  <c r="N73"/>
  <c r="J76"/>
  <c r="N76"/>
  <c r="J80"/>
  <c r="N80"/>
  <c r="J84"/>
  <c r="N84"/>
  <c r="J90"/>
  <c r="N90"/>
  <c r="J92"/>
  <c r="N92"/>
  <c r="J93"/>
  <c r="N93"/>
  <c r="J101"/>
  <c r="N101"/>
  <c r="E103"/>
  <c r="E124" s="1"/>
  <c r="D103"/>
  <c r="D124" s="1"/>
  <c r="C103"/>
  <c r="C124" s="1"/>
  <c r="M103" l="1"/>
  <c r="M124" s="1"/>
  <c r="K103"/>
  <c r="K124" s="1"/>
  <c r="N103"/>
  <c r="N124" s="1"/>
  <c r="J103"/>
  <c r="J124" s="1"/>
</calcChain>
</file>

<file path=xl/sharedStrings.xml><?xml version="1.0" encoding="utf-8"?>
<sst xmlns="http://schemas.openxmlformats.org/spreadsheetml/2006/main" count="137" uniqueCount="133">
  <si>
    <t>адрес МКД</t>
  </si>
  <si>
    <t>авансовые платежи потребителей</t>
  </si>
  <si>
    <t>переходящие остатки денежных средств</t>
  </si>
  <si>
    <t>задолженность потребителей</t>
  </si>
  <si>
    <t>на 01.01.2015 года</t>
  </si>
  <si>
    <t>начислено за услуги(работы) по содержанию и т/р -всего</t>
  </si>
  <si>
    <t>в том числе :</t>
  </si>
  <si>
    <t xml:space="preserve">за содержание </t>
  </si>
  <si>
    <t>текущий ремонт</t>
  </si>
  <si>
    <t>за услуги по управлению</t>
  </si>
  <si>
    <t>Получено денежных средств  -всего</t>
  </si>
  <si>
    <t>Всего денежных средств с учетом остатка</t>
  </si>
  <si>
    <t>на 31.12.2015 года</t>
  </si>
  <si>
    <t>Общая информация по МКД за 2015 год</t>
  </si>
  <si>
    <t>Металлургов,1</t>
  </si>
  <si>
    <t>Металлургов,2</t>
  </si>
  <si>
    <t>Металлургов,3</t>
  </si>
  <si>
    <t>Металлургов,4</t>
  </si>
  <si>
    <t>Металлургов,5</t>
  </si>
  <si>
    <t>Советская,1А</t>
  </si>
  <si>
    <t>Советская,3</t>
  </si>
  <si>
    <t>Советская,3А</t>
  </si>
  <si>
    <t>Советская,3Б</t>
  </si>
  <si>
    <t>Ушакова,9</t>
  </si>
  <si>
    <t>Коммунист.10</t>
  </si>
  <si>
    <t>Советская,5</t>
  </si>
  <si>
    <t>Советская,6</t>
  </si>
  <si>
    <t>Ушакова,6</t>
  </si>
  <si>
    <t>Анжерская,11а</t>
  </si>
  <si>
    <t>Советкая,8</t>
  </si>
  <si>
    <t>Советкая,9</t>
  </si>
  <si>
    <t>Советкая,10</t>
  </si>
  <si>
    <t>Советкая,11</t>
  </si>
  <si>
    <t>Советкая,12</t>
  </si>
  <si>
    <t>Советкая,13</t>
  </si>
  <si>
    <t>Советкая,14</t>
  </si>
  <si>
    <t>Советкая,15</t>
  </si>
  <si>
    <t>Ушакова,1</t>
  </si>
  <si>
    <t>Ушакова,3</t>
  </si>
  <si>
    <t>Ушакова,5</t>
  </si>
  <si>
    <t>Ушакова,7</t>
  </si>
  <si>
    <t>Коммунист., 2</t>
  </si>
  <si>
    <t>Коммунист., 4</t>
  </si>
  <si>
    <t>Садовая,7</t>
  </si>
  <si>
    <t>Садовая,8</t>
  </si>
  <si>
    <t>Ушакова,1А</t>
  </si>
  <si>
    <t>Ушакова,15</t>
  </si>
  <si>
    <t>Советская.24</t>
  </si>
  <si>
    <t>Чапаева,2А</t>
  </si>
  <si>
    <t>кварцитная,1</t>
  </si>
  <si>
    <t>кварцитная,2</t>
  </si>
  <si>
    <t>кварцитная,5</t>
  </si>
  <si>
    <t>Березовая,4</t>
  </si>
  <si>
    <t>Черемуховая,6</t>
  </si>
  <si>
    <t>Черемуховая,7</t>
  </si>
  <si>
    <t>Черемуховая,8</t>
  </si>
  <si>
    <t>Ушакова,8</t>
  </si>
  <si>
    <t>Коммунист,7</t>
  </si>
  <si>
    <t>Советская,8А</t>
  </si>
  <si>
    <t>Санаторная,5</t>
  </si>
  <si>
    <t>Ушакова,12</t>
  </si>
  <si>
    <t>Чапаева,4</t>
  </si>
  <si>
    <t>Ушакова,1Б</t>
  </si>
  <si>
    <t>Ушакова,2</t>
  </si>
  <si>
    <t>Ушакова,10</t>
  </si>
  <si>
    <t>Ушакова,11</t>
  </si>
  <si>
    <t>Ушакова,13</t>
  </si>
  <si>
    <t>Ушакова,14</t>
  </si>
  <si>
    <t>Ушакова,17</t>
  </si>
  <si>
    <t>Коммунист,5</t>
  </si>
  <si>
    <t>Коммунист.,9</t>
  </si>
  <si>
    <t>Садовая,2</t>
  </si>
  <si>
    <t>Садовая,6</t>
  </si>
  <si>
    <t>Советская,16А</t>
  </si>
  <si>
    <t>Советская,18</t>
  </si>
  <si>
    <t>Советская,19</t>
  </si>
  <si>
    <t>Советская,21</t>
  </si>
  <si>
    <t>Советская,22А</t>
  </si>
  <si>
    <t>Советская,23</t>
  </si>
  <si>
    <t>Советская,25</t>
  </si>
  <si>
    <t>Советская,27</t>
  </si>
  <si>
    <t>Советская,29</t>
  </si>
  <si>
    <t>Советская,32</t>
  </si>
  <si>
    <t>пер.Чапаева,5</t>
  </si>
  <si>
    <t>ул.Чапаева,31А</t>
  </si>
  <si>
    <t>Кварцитная,3</t>
  </si>
  <si>
    <t>Кварцитная,4</t>
  </si>
  <si>
    <t>Кварцитная,6</t>
  </si>
  <si>
    <t>Кварцитная,7</t>
  </si>
  <si>
    <t>Кварцитная,8</t>
  </si>
  <si>
    <t>Кварцитная,9</t>
  </si>
  <si>
    <t>кварцитная,10</t>
  </si>
  <si>
    <t>Кварцитная,11</t>
  </si>
  <si>
    <t>Кварцитная.12</t>
  </si>
  <si>
    <t>пер.Советский,2</t>
  </si>
  <si>
    <t>Березовая,1</t>
  </si>
  <si>
    <t>Березовая,3</t>
  </si>
  <si>
    <t>Березовая,5</t>
  </si>
  <si>
    <t>Березовая,6</t>
  </si>
  <si>
    <t>Березовая,7</t>
  </si>
  <si>
    <t>Березовая,8</t>
  </si>
  <si>
    <t>40-лет Победы,6</t>
  </si>
  <si>
    <t>Санаторная,1</t>
  </si>
  <si>
    <t>Санаторная,2</t>
  </si>
  <si>
    <t>Санаторная,3А</t>
  </si>
  <si>
    <t>Санаторная,6</t>
  </si>
  <si>
    <t>Санаторная,10</t>
  </si>
  <si>
    <t>Анжерская,13</t>
  </si>
  <si>
    <t>Анжерская,20</t>
  </si>
  <si>
    <t>Черемуховая,5</t>
  </si>
  <si>
    <t>Черемуховая,9</t>
  </si>
  <si>
    <t>Черемуховая,10</t>
  </si>
  <si>
    <t>ИТОГО</t>
  </si>
  <si>
    <t>Сосновая ,14</t>
  </si>
  <si>
    <t>Сосновая ,15</t>
  </si>
  <si>
    <t>Сосновая ,16</t>
  </si>
  <si>
    <t>Сосновая ,22</t>
  </si>
  <si>
    <t>Газовый,7</t>
  </si>
  <si>
    <t>Газовый,9</t>
  </si>
  <si>
    <t>Газовый,13</t>
  </si>
  <si>
    <t>Газовый,15</t>
  </si>
  <si>
    <t>Газовый,17</t>
  </si>
  <si>
    <t>Силовой ,24</t>
  </si>
  <si>
    <t>Силовой ,26</t>
  </si>
  <si>
    <t>Силовой ,28</t>
  </si>
  <si>
    <t>Силовой ,30</t>
  </si>
  <si>
    <t>Силовой ,32</t>
  </si>
  <si>
    <t>Силовой ,34</t>
  </si>
  <si>
    <t>Силовой ,36</t>
  </si>
  <si>
    <t>Деповская,1</t>
  </si>
  <si>
    <t>Деповская,2</t>
  </si>
  <si>
    <t>ВСЕГО</t>
  </si>
  <si>
    <t>израсходовано средств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</si>
</sst>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Fill="1" applyBorder="1"/>
    <xf numFmtId="0" fontId="0" fillId="3" borderId="0" xfId="0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4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23" sqref="E123"/>
    </sheetView>
  </sheetViews>
  <sheetFormatPr defaultRowHeight="15"/>
  <cols>
    <col min="1" max="1" width="15.28515625" customWidth="1"/>
    <col min="2" max="2" width="7.42578125" customWidth="1"/>
    <col min="3" max="3" width="11.28515625" customWidth="1"/>
    <col min="4" max="4" width="12" customWidth="1"/>
    <col min="5" max="5" width="10.85546875" customWidth="1"/>
    <col min="6" max="6" width="11.5703125" customWidth="1"/>
    <col min="7" max="7" width="11.28515625" customWidth="1"/>
    <col min="8" max="8" width="10.28515625" customWidth="1"/>
    <col min="9" max="9" width="13.7109375" customWidth="1"/>
    <col min="10" max="11" width="11" customWidth="1"/>
    <col min="13" max="13" width="11.5703125" customWidth="1"/>
    <col min="14" max="14" width="11.85546875" customWidth="1"/>
    <col min="15" max="15" width="3.28515625" customWidth="1"/>
    <col min="16" max="16" width="20.140625" customWidth="1"/>
    <col min="17" max="17" width="12.140625" customWidth="1"/>
    <col min="18" max="18" width="17.28515625" customWidth="1"/>
  </cols>
  <sheetData>
    <row r="1" spans="1:18" ht="18.75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8">
      <c r="A3" s="24" t="s">
        <v>0</v>
      </c>
      <c r="B3" s="26" t="s">
        <v>4</v>
      </c>
      <c r="C3" s="26"/>
      <c r="D3" s="26"/>
      <c r="E3" s="27" t="s">
        <v>5</v>
      </c>
      <c r="F3" s="26" t="s">
        <v>6</v>
      </c>
      <c r="G3" s="26"/>
      <c r="H3" s="26"/>
      <c r="I3" s="27" t="s">
        <v>10</v>
      </c>
      <c r="J3" s="28" t="s">
        <v>11</v>
      </c>
      <c r="K3" s="29" t="s">
        <v>132</v>
      </c>
      <c r="L3" s="26" t="s">
        <v>12</v>
      </c>
      <c r="M3" s="26"/>
      <c r="N3" s="26"/>
    </row>
    <row r="4" spans="1:18" ht="89.25" customHeight="1">
      <c r="A4" s="24"/>
      <c r="B4" s="1" t="s">
        <v>1</v>
      </c>
      <c r="C4" s="1" t="s">
        <v>2</v>
      </c>
      <c r="D4" s="1" t="s">
        <v>3</v>
      </c>
      <c r="E4" s="27"/>
      <c r="F4" s="1" t="s">
        <v>7</v>
      </c>
      <c r="G4" s="1" t="s">
        <v>8</v>
      </c>
      <c r="H4" s="1" t="s">
        <v>9</v>
      </c>
      <c r="I4" s="27"/>
      <c r="J4" s="28"/>
      <c r="K4" s="30"/>
      <c r="L4" s="1" t="s">
        <v>1</v>
      </c>
      <c r="M4" s="1" t="s">
        <v>2</v>
      </c>
      <c r="N4" s="1" t="s">
        <v>3</v>
      </c>
      <c r="P4" s="7"/>
      <c r="Q4" s="8"/>
      <c r="R4" s="8"/>
    </row>
    <row r="5" spans="1:18">
      <c r="A5" s="31" t="s">
        <v>14</v>
      </c>
      <c r="B5" s="2"/>
      <c r="C5" s="2">
        <v>319695.27</v>
      </c>
      <c r="D5" s="2">
        <v>158504.35</v>
      </c>
      <c r="E5" s="2">
        <f>F5+G5+H5</f>
        <v>1838709.99</v>
      </c>
      <c r="F5" s="2">
        <f>1001628.21-3360.59</f>
        <v>998267.62</v>
      </c>
      <c r="G5" s="2">
        <v>429507.84000000003</v>
      </c>
      <c r="H5" s="2">
        <v>410934.53</v>
      </c>
      <c r="I5" s="2">
        <v>1814788.14</v>
      </c>
      <c r="J5" s="2">
        <f>C5+E5</f>
        <v>2158405.2599999998</v>
      </c>
      <c r="K5" s="2">
        <v>2033819.1</v>
      </c>
      <c r="L5" s="2"/>
      <c r="M5" s="2">
        <f>C5+E5-K5</f>
        <v>124586.15999999968</v>
      </c>
      <c r="N5" s="2">
        <f>D5+E5-I5</f>
        <v>182426.20000000019</v>
      </c>
      <c r="P5" s="7"/>
      <c r="Q5" s="8"/>
      <c r="R5" s="8"/>
    </row>
    <row r="6" spans="1:18">
      <c r="A6" s="31" t="s">
        <v>15</v>
      </c>
      <c r="B6" s="2"/>
      <c r="C6" s="2">
        <v>57824.06</v>
      </c>
      <c r="D6" s="2">
        <v>147209.04</v>
      </c>
      <c r="E6" s="2">
        <f t="shared" ref="E6:E62" si="0">F6+G6+H6</f>
        <v>1974821.96</v>
      </c>
      <c r="F6" s="2">
        <v>1072521.03</v>
      </c>
      <c r="G6" s="2">
        <v>461120.64</v>
      </c>
      <c r="H6" s="2">
        <v>441180.29</v>
      </c>
      <c r="I6" s="2">
        <v>1926369.39</v>
      </c>
      <c r="J6" s="2">
        <f t="shared" ref="J6:J62" si="1">C6+E6</f>
        <v>2032646.02</v>
      </c>
      <c r="K6" s="2">
        <v>1770208.63</v>
      </c>
      <c r="L6" s="2"/>
      <c r="M6" s="2">
        <f t="shared" ref="M6:M62" si="2">C6+E6-K6</f>
        <v>262437.39000000013</v>
      </c>
      <c r="N6" s="2">
        <f t="shared" ref="N6:N62" si="3">D6+E6-I6</f>
        <v>195661.6100000001</v>
      </c>
      <c r="P6" s="7"/>
      <c r="Q6" s="8"/>
      <c r="R6" s="8"/>
    </row>
    <row r="7" spans="1:18">
      <c r="A7" s="31" t="s">
        <v>16</v>
      </c>
      <c r="B7" s="2"/>
      <c r="C7" s="2">
        <v>100459.58</v>
      </c>
      <c r="D7" s="2">
        <v>134101.15</v>
      </c>
      <c r="E7" s="2">
        <f t="shared" si="0"/>
        <v>1176527.42</v>
      </c>
      <c r="F7" s="2">
        <f>643028.42-4401.14</f>
        <v>638627.28</v>
      </c>
      <c r="G7" s="2">
        <v>274893.71999999997</v>
      </c>
      <c r="H7" s="2">
        <v>263006.42</v>
      </c>
      <c r="I7" s="2">
        <v>1178837.76</v>
      </c>
      <c r="J7" s="2">
        <f t="shared" si="1"/>
        <v>1276987</v>
      </c>
      <c r="K7" s="2">
        <v>1112547.3700000001</v>
      </c>
      <c r="L7" s="2"/>
      <c r="M7" s="2">
        <f t="shared" si="2"/>
        <v>164439.62999999989</v>
      </c>
      <c r="N7" s="2">
        <f t="shared" si="3"/>
        <v>131790.80999999982</v>
      </c>
      <c r="P7" s="7"/>
      <c r="Q7" s="8"/>
      <c r="R7" s="8"/>
    </row>
    <row r="8" spans="1:18">
      <c r="A8" s="31" t="s">
        <v>17</v>
      </c>
      <c r="B8" s="2"/>
      <c r="C8" s="2">
        <v>218529.3</v>
      </c>
      <c r="D8" s="2">
        <v>53855.54</v>
      </c>
      <c r="E8" s="2">
        <f t="shared" si="0"/>
        <v>535168.05000000005</v>
      </c>
      <c r="F8" s="2">
        <f>294380.79-5465.41</f>
        <v>288915.38</v>
      </c>
      <c r="G8" s="2">
        <v>125847.36</v>
      </c>
      <c r="H8" s="2">
        <v>120405.31</v>
      </c>
      <c r="I8" s="2">
        <v>550796.80000000005</v>
      </c>
      <c r="J8" s="2">
        <f t="shared" si="1"/>
        <v>753697.35000000009</v>
      </c>
      <c r="K8" s="2">
        <v>641258.39</v>
      </c>
      <c r="L8" s="2"/>
      <c r="M8" s="2">
        <f t="shared" si="2"/>
        <v>112438.96000000008</v>
      </c>
      <c r="N8" s="2">
        <f t="shared" si="3"/>
        <v>38226.790000000037</v>
      </c>
      <c r="P8" s="7"/>
      <c r="Q8" s="8"/>
      <c r="R8" s="8"/>
    </row>
    <row r="9" spans="1:18">
      <c r="A9" s="31" t="s">
        <v>18</v>
      </c>
      <c r="B9" s="2"/>
      <c r="C9" s="2">
        <v>233119.67</v>
      </c>
      <c r="D9" s="2">
        <v>39759.89</v>
      </c>
      <c r="E9" s="2">
        <f t="shared" si="0"/>
        <v>631024.01</v>
      </c>
      <c r="F9" s="2">
        <f>346040.75-4483.52</f>
        <v>341557.23</v>
      </c>
      <c r="G9" s="2">
        <v>147931.92000000001</v>
      </c>
      <c r="H9" s="2">
        <v>141534.85999999999</v>
      </c>
      <c r="I9" s="2">
        <v>631330.56000000006</v>
      </c>
      <c r="J9" s="2">
        <f t="shared" si="1"/>
        <v>864143.68</v>
      </c>
      <c r="K9" s="2">
        <v>745226.38</v>
      </c>
      <c r="L9" s="2"/>
      <c r="M9" s="2">
        <f t="shared" si="2"/>
        <v>118917.30000000005</v>
      </c>
      <c r="N9" s="2">
        <f t="shared" si="3"/>
        <v>39453.339999999967</v>
      </c>
      <c r="P9" s="7"/>
      <c r="Q9" s="8"/>
      <c r="R9" s="8"/>
    </row>
    <row r="10" spans="1:18">
      <c r="A10" s="31" t="s">
        <v>19</v>
      </c>
      <c r="B10" s="2"/>
      <c r="C10" s="2">
        <v>189703.26</v>
      </c>
      <c r="D10" s="2">
        <v>72250.05</v>
      </c>
      <c r="E10" s="2">
        <f t="shared" si="0"/>
        <v>987809.28999999992</v>
      </c>
      <c r="F10" s="2">
        <f>556436.47-3367.14</f>
        <v>553069.32999999996</v>
      </c>
      <c r="G10" s="2">
        <v>199422</v>
      </c>
      <c r="H10" s="2">
        <v>235317.96</v>
      </c>
      <c r="I10" s="2">
        <v>959598.02</v>
      </c>
      <c r="J10" s="2">
        <f t="shared" si="1"/>
        <v>1177512.5499999998</v>
      </c>
      <c r="K10" s="2">
        <v>1041796.51</v>
      </c>
      <c r="L10" s="2"/>
      <c r="M10" s="2">
        <f t="shared" si="2"/>
        <v>135716.0399999998</v>
      </c>
      <c r="N10" s="2">
        <f t="shared" si="3"/>
        <v>100461.31999999983</v>
      </c>
      <c r="P10" s="9"/>
      <c r="Q10" s="10"/>
      <c r="R10" s="10"/>
    </row>
    <row r="11" spans="1:18">
      <c r="A11" s="31" t="s">
        <v>20</v>
      </c>
      <c r="B11" s="2"/>
      <c r="C11" s="2">
        <v>288730.12</v>
      </c>
      <c r="D11" s="2">
        <v>83276.649999999994</v>
      </c>
      <c r="E11" s="2">
        <f t="shared" si="0"/>
        <v>839132.05</v>
      </c>
      <c r="F11" s="2">
        <f>426632.28-3471.13</f>
        <v>423161.15</v>
      </c>
      <c r="G11" s="2">
        <v>222597.69</v>
      </c>
      <c r="H11" s="2">
        <v>193373.21</v>
      </c>
      <c r="I11" s="2">
        <v>822349.41</v>
      </c>
      <c r="J11" s="2">
        <f t="shared" si="1"/>
        <v>1127862.17</v>
      </c>
      <c r="K11" s="2">
        <v>914880.38</v>
      </c>
      <c r="L11" s="2"/>
      <c r="M11" s="2">
        <f t="shared" si="2"/>
        <v>212981.78999999992</v>
      </c>
      <c r="N11" s="2">
        <f t="shared" si="3"/>
        <v>100059.29000000004</v>
      </c>
      <c r="P11" s="11"/>
      <c r="Q11" s="11"/>
      <c r="R11" s="11"/>
    </row>
    <row r="12" spans="1:18">
      <c r="A12" s="31" t="s">
        <v>21</v>
      </c>
      <c r="B12" s="2"/>
      <c r="C12" s="2">
        <v>33863.480000000003</v>
      </c>
      <c r="D12" s="2">
        <v>45970.45</v>
      </c>
      <c r="E12" s="2">
        <f t="shared" si="0"/>
        <v>612521.05000000005</v>
      </c>
      <c r="F12" s="2">
        <f>310311.81-1320.4</f>
        <v>308991.40999999997</v>
      </c>
      <c r="G12" s="2">
        <v>162427.22</v>
      </c>
      <c r="H12" s="2">
        <v>141102.42000000001</v>
      </c>
      <c r="I12" s="2">
        <v>600270.61</v>
      </c>
      <c r="J12" s="2">
        <f t="shared" si="1"/>
        <v>646384.53</v>
      </c>
      <c r="K12" s="2">
        <v>716102.83</v>
      </c>
      <c r="L12" s="2"/>
      <c r="M12" s="2">
        <f t="shared" si="2"/>
        <v>-69718.29999999993</v>
      </c>
      <c r="N12" s="2">
        <f t="shared" si="3"/>
        <v>58220.890000000014</v>
      </c>
      <c r="P12" s="7"/>
      <c r="Q12" s="8"/>
      <c r="R12" s="8"/>
    </row>
    <row r="13" spans="1:18">
      <c r="A13" s="31" t="s">
        <v>22</v>
      </c>
      <c r="B13" s="2"/>
      <c r="C13" s="2">
        <v>557347.16</v>
      </c>
      <c r="D13" s="2">
        <v>56217.37</v>
      </c>
      <c r="E13" s="2">
        <f t="shared" si="0"/>
        <v>625123.27</v>
      </c>
      <c r="F13" s="6">
        <f>316266.7-3471.13</f>
        <v>312795.57</v>
      </c>
      <c r="G13" s="2">
        <v>167135.31</v>
      </c>
      <c r="H13" s="2">
        <v>145192.39000000001</v>
      </c>
      <c r="I13" s="2">
        <v>612620.78</v>
      </c>
      <c r="J13" s="2">
        <f t="shared" si="1"/>
        <v>1182470.4300000002</v>
      </c>
      <c r="K13" s="2">
        <v>507940.93</v>
      </c>
      <c r="L13" s="2"/>
      <c r="M13" s="2">
        <f t="shared" si="2"/>
        <v>674529.50000000023</v>
      </c>
      <c r="N13" s="2">
        <f t="shared" si="3"/>
        <v>68719.859999999986</v>
      </c>
      <c r="P13" s="7"/>
      <c r="Q13" s="8"/>
      <c r="R13" s="8"/>
    </row>
    <row r="14" spans="1:18">
      <c r="A14" s="31" t="s">
        <v>23</v>
      </c>
      <c r="B14" s="2"/>
      <c r="C14" s="2">
        <v>152221.75</v>
      </c>
      <c r="D14" s="2">
        <v>18996.78</v>
      </c>
      <c r="E14" s="2">
        <f t="shared" si="0"/>
        <v>324309.3</v>
      </c>
      <c r="F14" s="2">
        <f>166526.77-3759.03</f>
        <v>162767.74</v>
      </c>
      <c r="G14" s="2">
        <v>86445.42</v>
      </c>
      <c r="H14" s="2">
        <v>75096.14</v>
      </c>
      <c r="I14" s="2">
        <v>314580.01</v>
      </c>
      <c r="J14" s="2">
        <f t="shared" si="1"/>
        <v>476531.05</v>
      </c>
      <c r="K14" s="2">
        <v>251691.86</v>
      </c>
      <c r="L14" s="2"/>
      <c r="M14" s="2">
        <f t="shared" si="2"/>
        <v>224839.19</v>
      </c>
      <c r="N14" s="2">
        <f t="shared" si="3"/>
        <v>28726.069999999949</v>
      </c>
      <c r="P14" s="7"/>
      <c r="Q14" s="8"/>
      <c r="R14" s="8"/>
    </row>
    <row r="15" spans="1:18">
      <c r="A15" s="31" t="s">
        <v>24</v>
      </c>
      <c r="B15" s="2"/>
      <c r="C15" s="2">
        <v>222012.13</v>
      </c>
      <c r="D15" s="2">
        <v>24020.48</v>
      </c>
      <c r="E15" s="2">
        <f t="shared" si="0"/>
        <v>327686.52</v>
      </c>
      <c r="F15" s="2">
        <f>167930.33-3146.94</f>
        <v>164783.38999999998</v>
      </c>
      <c r="G15" s="2">
        <v>87174.03</v>
      </c>
      <c r="H15" s="2">
        <v>75729.100000000006</v>
      </c>
      <c r="I15" s="2">
        <v>324409.65000000002</v>
      </c>
      <c r="J15" s="2">
        <f t="shared" si="1"/>
        <v>549698.65</v>
      </c>
      <c r="K15" s="2">
        <v>437175.46</v>
      </c>
      <c r="L15" s="2"/>
      <c r="M15" s="2">
        <f t="shared" si="2"/>
        <v>112523.19</v>
      </c>
      <c r="N15" s="2">
        <f t="shared" si="3"/>
        <v>27297.349999999977</v>
      </c>
      <c r="P15" s="7"/>
      <c r="Q15" s="8"/>
      <c r="R15" s="8"/>
    </row>
    <row r="16" spans="1:18">
      <c r="A16" s="31" t="s">
        <v>25</v>
      </c>
      <c r="B16" s="2"/>
      <c r="C16" s="2">
        <v>80220.070000000007</v>
      </c>
      <c r="D16" s="2">
        <v>27173.67</v>
      </c>
      <c r="E16" s="2">
        <f t="shared" si="0"/>
        <v>307324.75</v>
      </c>
      <c r="F16" s="2">
        <f>184238.51-4049.83</f>
        <v>180188.68000000002</v>
      </c>
      <c r="G16" s="2">
        <v>44933.02</v>
      </c>
      <c r="H16" s="2">
        <v>82203.05</v>
      </c>
      <c r="I16" s="2">
        <v>298105</v>
      </c>
      <c r="J16" s="2">
        <f t="shared" si="1"/>
        <v>387544.82</v>
      </c>
      <c r="K16" s="2">
        <v>264573.21999999997</v>
      </c>
      <c r="L16" s="2"/>
      <c r="M16" s="2">
        <f t="shared" si="2"/>
        <v>122971.60000000003</v>
      </c>
      <c r="N16" s="2">
        <f t="shared" si="3"/>
        <v>36393.419999999984</v>
      </c>
      <c r="P16" s="7"/>
      <c r="Q16" s="8"/>
      <c r="R16" s="8"/>
    </row>
    <row r="17" spans="1:18">
      <c r="A17" s="31" t="s">
        <v>26</v>
      </c>
      <c r="B17" s="2"/>
      <c r="C17" s="2">
        <v>145035.22</v>
      </c>
      <c r="D17" s="2">
        <v>41619.64</v>
      </c>
      <c r="E17" s="2">
        <f t="shared" si="0"/>
        <v>344725.47000000003</v>
      </c>
      <c r="F17" s="2">
        <f>197829.04-3076.96</f>
        <v>194752.08000000002</v>
      </c>
      <c r="G17" s="2">
        <v>53004.29</v>
      </c>
      <c r="H17" s="2">
        <v>96969.1</v>
      </c>
      <c r="I17" s="2">
        <v>350442.69</v>
      </c>
      <c r="J17" s="2">
        <f t="shared" si="1"/>
        <v>489760.69000000006</v>
      </c>
      <c r="K17" s="2">
        <v>589488.77</v>
      </c>
      <c r="L17" s="2"/>
      <c r="M17" s="2">
        <f t="shared" si="2"/>
        <v>-99728.079999999958</v>
      </c>
      <c r="N17" s="2">
        <f t="shared" si="3"/>
        <v>35902.420000000042</v>
      </c>
      <c r="P17" s="7"/>
      <c r="Q17" s="8"/>
      <c r="R17" s="8"/>
    </row>
    <row r="18" spans="1:18">
      <c r="A18" s="31" t="s">
        <v>27</v>
      </c>
      <c r="B18" s="2"/>
      <c r="C18" s="2">
        <v>57932.88</v>
      </c>
      <c r="D18" s="2">
        <v>18387.59</v>
      </c>
      <c r="E18" s="2">
        <f t="shared" si="0"/>
        <v>250956.36</v>
      </c>
      <c r="F18" s="2">
        <f>162870.86-3169.11</f>
        <v>159701.75</v>
      </c>
      <c r="G18" s="2">
        <v>32139.439999999999</v>
      </c>
      <c r="H18" s="2">
        <v>59115.17</v>
      </c>
      <c r="I18" s="2">
        <v>237938.87</v>
      </c>
      <c r="J18" s="2">
        <f t="shared" si="1"/>
        <v>308889.24</v>
      </c>
      <c r="K18" s="2">
        <v>224643.05</v>
      </c>
      <c r="L18" s="2"/>
      <c r="M18" s="2">
        <f t="shared" si="2"/>
        <v>84246.19</v>
      </c>
      <c r="N18" s="2">
        <f t="shared" si="3"/>
        <v>31405.080000000016</v>
      </c>
      <c r="P18" s="7"/>
      <c r="Q18" s="8"/>
      <c r="R18" s="8"/>
    </row>
    <row r="19" spans="1:18">
      <c r="A19" s="31" t="s">
        <v>28</v>
      </c>
      <c r="B19" s="2"/>
      <c r="C19" s="2">
        <v>7168.81</v>
      </c>
      <c r="D19" s="2">
        <v>13476.85</v>
      </c>
      <c r="E19" s="2">
        <f t="shared" si="0"/>
        <v>168337.35</v>
      </c>
      <c r="F19" s="2">
        <f>110673.21-2990.1</f>
        <v>107683.11</v>
      </c>
      <c r="G19" s="2">
        <v>21436.7</v>
      </c>
      <c r="H19" s="2">
        <v>39217.54</v>
      </c>
      <c r="I19" s="2">
        <v>161662.95000000001</v>
      </c>
      <c r="J19" s="2">
        <f t="shared" si="1"/>
        <v>175506.16</v>
      </c>
      <c r="K19" s="2">
        <v>156816.79</v>
      </c>
      <c r="L19" s="2"/>
      <c r="M19" s="2">
        <f t="shared" si="2"/>
        <v>18689.369999999995</v>
      </c>
      <c r="N19" s="2">
        <f t="shared" si="3"/>
        <v>20151.25</v>
      </c>
      <c r="P19" s="7"/>
      <c r="Q19" s="8"/>
      <c r="R19" s="8"/>
    </row>
    <row r="20" spans="1:18">
      <c r="A20" s="31" t="s">
        <v>29</v>
      </c>
      <c r="B20" s="2"/>
      <c r="C20" s="2">
        <v>39693.43</v>
      </c>
      <c r="D20" s="2">
        <v>13659.63</v>
      </c>
      <c r="E20" s="2">
        <f t="shared" si="0"/>
        <v>158391.74000000002</v>
      </c>
      <c r="F20" s="2">
        <f>106695.44-4880.68</f>
        <v>101814.76000000001</v>
      </c>
      <c r="G20" s="2">
        <v>18680.57</v>
      </c>
      <c r="H20" s="2">
        <v>37896.410000000003</v>
      </c>
      <c r="I20" s="2">
        <v>159975.66</v>
      </c>
      <c r="J20" s="2">
        <f t="shared" si="1"/>
        <v>198085.17</v>
      </c>
      <c r="K20" s="2">
        <v>143133.31</v>
      </c>
      <c r="L20" s="2"/>
      <c r="M20" s="2">
        <f t="shared" si="2"/>
        <v>54951.860000000015</v>
      </c>
      <c r="N20" s="2">
        <f t="shared" si="3"/>
        <v>12075.710000000021</v>
      </c>
      <c r="P20" s="7"/>
      <c r="Q20" s="8"/>
      <c r="R20" s="8"/>
    </row>
    <row r="21" spans="1:18">
      <c r="A21" s="31" t="s">
        <v>30</v>
      </c>
      <c r="B21" s="2"/>
      <c r="C21" s="2">
        <v>-93663.76</v>
      </c>
      <c r="D21" s="2">
        <v>14850.84</v>
      </c>
      <c r="E21" s="2">
        <f t="shared" si="0"/>
        <v>156201.67000000001</v>
      </c>
      <c r="F21" s="2">
        <f>104629.7-4002.98</f>
        <v>100626.72</v>
      </c>
      <c r="G21" s="2">
        <v>18349.72</v>
      </c>
      <c r="H21" s="2">
        <v>37225.230000000003</v>
      </c>
      <c r="I21" s="2">
        <v>155728.26999999999</v>
      </c>
      <c r="J21" s="2">
        <f t="shared" si="1"/>
        <v>62537.910000000018</v>
      </c>
      <c r="K21" s="2">
        <v>156198.82</v>
      </c>
      <c r="L21" s="2"/>
      <c r="M21" s="2">
        <f t="shared" si="2"/>
        <v>-93660.909999999989</v>
      </c>
      <c r="N21" s="2">
        <f t="shared" si="3"/>
        <v>15324.24000000002</v>
      </c>
      <c r="P21" s="7"/>
      <c r="Q21" s="8"/>
      <c r="R21" s="8"/>
    </row>
    <row r="22" spans="1:18">
      <c r="A22" s="31" t="s">
        <v>31</v>
      </c>
      <c r="B22" s="2"/>
      <c r="C22" s="2">
        <v>-35444.76</v>
      </c>
      <c r="D22" s="2">
        <v>9516.5</v>
      </c>
      <c r="E22" s="2">
        <f t="shared" si="0"/>
        <v>68697.58</v>
      </c>
      <c r="F22" s="2">
        <f>47398.08-3307.46</f>
        <v>44090.62</v>
      </c>
      <c r="G22" s="2">
        <v>8124.72</v>
      </c>
      <c r="H22" s="2">
        <v>16482.240000000002</v>
      </c>
      <c r="I22" s="2">
        <v>70922.31</v>
      </c>
      <c r="J22" s="2">
        <f t="shared" si="1"/>
        <v>33252.82</v>
      </c>
      <c r="K22" s="2">
        <v>105010.93</v>
      </c>
      <c r="L22" s="2"/>
      <c r="M22" s="2">
        <f t="shared" si="2"/>
        <v>-71758.109999999986</v>
      </c>
      <c r="N22" s="2">
        <f t="shared" si="3"/>
        <v>7291.7700000000041</v>
      </c>
      <c r="P22" s="7"/>
      <c r="Q22" s="8"/>
      <c r="R22" s="8"/>
    </row>
    <row r="23" spans="1:18">
      <c r="A23" s="31" t="s">
        <v>32</v>
      </c>
      <c r="B23" s="2"/>
      <c r="C23" s="2">
        <v>19034.580000000002</v>
      </c>
      <c r="D23" s="2">
        <v>4277.95</v>
      </c>
      <c r="E23" s="2">
        <f t="shared" si="0"/>
        <v>69225.23</v>
      </c>
      <c r="F23" s="2">
        <f>48705.19-4765.52</f>
        <v>43939.67</v>
      </c>
      <c r="G23" s="2">
        <v>8348.7800000000007</v>
      </c>
      <c r="H23" s="2">
        <v>16936.78</v>
      </c>
      <c r="I23" s="2">
        <v>72194.259999999995</v>
      </c>
      <c r="J23" s="2">
        <f t="shared" si="1"/>
        <v>88259.81</v>
      </c>
      <c r="K23" s="2">
        <v>87928.44</v>
      </c>
      <c r="L23" s="2"/>
      <c r="M23" s="2">
        <f t="shared" si="2"/>
        <v>331.36999999999534</v>
      </c>
      <c r="N23" s="2">
        <f t="shared" si="3"/>
        <v>1308.9199999999983</v>
      </c>
      <c r="P23" s="7"/>
      <c r="Q23" s="8"/>
      <c r="R23" s="8"/>
    </row>
    <row r="24" spans="1:18">
      <c r="A24" s="31" t="s">
        <v>33</v>
      </c>
      <c r="B24" s="2"/>
      <c r="C24" s="2">
        <v>-15109.58</v>
      </c>
      <c r="D24" s="2">
        <v>2736.55</v>
      </c>
      <c r="E24" s="2">
        <f t="shared" si="0"/>
        <v>66602.87999999999</v>
      </c>
      <c r="F24" s="2">
        <f>46750.63-4418.59</f>
        <v>42332.039999999994</v>
      </c>
      <c r="G24" s="2">
        <v>8013.74</v>
      </c>
      <c r="H24" s="2">
        <v>16257.1</v>
      </c>
      <c r="I24" s="2">
        <v>67429.460000000006</v>
      </c>
      <c r="J24" s="2">
        <f t="shared" si="1"/>
        <v>51493.299999999988</v>
      </c>
      <c r="K24" s="2">
        <v>67819.570000000007</v>
      </c>
      <c r="L24" s="2"/>
      <c r="M24" s="2">
        <f t="shared" si="2"/>
        <v>-16326.270000000019</v>
      </c>
      <c r="N24" s="2">
        <f t="shared" si="3"/>
        <v>1909.9699999999866</v>
      </c>
      <c r="P24" s="7"/>
      <c r="Q24" s="8"/>
      <c r="R24" s="8"/>
    </row>
    <row r="25" spans="1:18">
      <c r="A25" s="31" t="s">
        <v>34</v>
      </c>
      <c r="B25" s="2"/>
      <c r="C25" s="2">
        <v>-3944</v>
      </c>
      <c r="D25" s="2">
        <v>5323.29</v>
      </c>
      <c r="E25" s="2">
        <f t="shared" si="0"/>
        <v>66573.78</v>
      </c>
      <c r="F25" s="2">
        <f>46542.96-4132.2</f>
        <v>42410.76</v>
      </c>
      <c r="G25" s="2">
        <v>7978.14</v>
      </c>
      <c r="H25" s="2">
        <v>16184.88</v>
      </c>
      <c r="I25" s="2">
        <v>71624.19</v>
      </c>
      <c r="J25" s="2">
        <f t="shared" si="1"/>
        <v>62629.78</v>
      </c>
      <c r="K25" s="2">
        <v>93624.76</v>
      </c>
      <c r="L25" s="2"/>
      <c r="M25" s="2">
        <f t="shared" si="2"/>
        <v>-30994.979999999996</v>
      </c>
      <c r="N25" s="2">
        <f t="shared" si="3"/>
        <v>272.8799999999901</v>
      </c>
      <c r="P25" s="7"/>
      <c r="Q25" s="8"/>
      <c r="R25" s="8"/>
    </row>
    <row r="26" spans="1:18">
      <c r="A26" s="31" t="s">
        <v>35</v>
      </c>
      <c r="B26" s="2"/>
      <c r="C26" s="2">
        <v>-17172.740000000002</v>
      </c>
      <c r="D26" s="2">
        <v>1593.64</v>
      </c>
      <c r="E26" s="2">
        <f t="shared" si="0"/>
        <v>56841.829999999994</v>
      </c>
      <c r="F26" s="2">
        <f>39311.09-2877.81</f>
        <v>36433.279999999999</v>
      </c>
      <c r="G26" s="2">
        <v>6738.49</v>
      </c>
      <c r="H26" s="2">
        <v>13670.06</v>
      </c>
      <c r="I26" s="2">
        <v>55704.98</v>
      </c>
      <c r="J26" s="2">
        <f t="shared" si="1"/>
        <v>39669.089999999997</v>
      </c>
      <c r="K26" s="2">
        <v>54429.83</v>
      </c>
      <c r="L26" s="2"/>
      <c r="M26" s="2">
        <f t="shared" si="2"/>
        <v>-14760.740000000005</v>
      </c>
      <c r="N26" s="2">
        <f t="shared" si="3"/>
        <v>2730.4899999999907</v>
      </c>
      <c r="P26" s="7"/>
      <c r="Q26" s="8"/>
      <c r="R26" s="8"/>
    </row>
    <row r="27" spans="1:18">
      <c r="A27" s="31" t="s">
        <v>36</v>
      </c>
      <c r="B27" s="2"/>
      <c r="C27" s="2">
        <v>12294.71</v>
      </c>
      <c r="D27" s="2">
        <v>296.16000000000003</v>
      </c>
      <c r="E27" s="2">
        <f t="shared" si="0"/>
        <v>54631.87</v>
      </c>
      <c r="F27" s="2">
        <f>38113.92-3269.09</f>
        <v>34844.83</v>
      </c>
      <c r="G27" s="2">
        <v>6533.28</v>
      </c>
      <c r="H27" s="2">
        <v>13253.76</v>
      </c>
      <c r="I27" s="2">
        <v>53560.52</v>
      </c>
      <c r="J27" s="2">
        <f t="shared" si="1"/>
        <v>66926.58</v>
      </c>
      <c r="K27" s="2">
        <v>57755.49</v>
      </c>
      <c r="L27" s="2"/>
      <c r="M27" s="2">
        <f t="shared" si="2"/>
        <v>9171.0900000000038</v>
      </c>
      <c r="N27" s="2">
        <f t="shared" si="3"/>
        <v>1367.5100000000093</v>
      </c>
      <c r="P27" s="7"/>
      <c r="Q27" s="8"/>
      <c r="R27" s="8"/>
    </row>
    <row r="28" spans="1:18">
      <c r="A28" s="31" t="s">
        <v>37</v>
      </c>
      <c r="B28" s="2"/>
      <c r="C28" s="2">
        <v>4184.63</v>
      </c>
      <c r="D28" s="2">
        <v>3013.67</v>
      </c>
      <c r="E28" s="2">
        <f t="shared" si="0"/>
        <v>45966.070000000007</v>
      </c>
      <c r="F28" s="2">
        <f>31944.84-2563.1</f>
        <v>29381.74</v>
      </c>
      <c r="G28" s="2">
        <v>5475.81</v>
      </c>
      <c r="H28" s="2">
        <v>11108.52</v>
      </c>
      <c r="I28" s="2">
        <v>45046.75</v>
      </c>
      <c r="J28" s="2">
        <f t="shared" si="1"/>
        <v>50150.700000000004</v>
      </c>
      <c r="K28" s="2">
        <v>43213.14</v>
      </c>
      <c r="L28" s="2"/>
      <c r="M28" s="2">
        <f t="shared" si="2"/>
        <v>6937.5600000000049</v>
      </c>
      <c r="N28" s="2">
        <f t="shared" si="3"/>
        <v>3932.9900000000052</v>
      </c>
      <c r="P28" s="7"/>
      <c r="Q28" s="8"/>
      <c r="R28" s="8"/>
    </row>
    <row r="29" spans="1:18">
      <c r="A29" s="31" t="s">
        <v>38</v>
      </c>
      <c r="B29" s="2"/>
      <c r="C29" s="2">
        <v>9077.6299999999992</v>
      </c>
      <c r="D29" s="2">
        <v>2655</v>
      </c>
      <c r="E29" s="2">
        <f t="shared" si="0"/>
        <v>46883.81</v>
      </c>
      <c r="F29" s="2">
        <f>32543.43-2554.71</f>
        <v>29988.720000000001</v>
      </c>
      <c r="G29" s="2">
        <v>5578.42</v>
      </c>
      <c r="H29" s="2">
        <v>11316.67</v>
      </c>
      <c r="I29" s="2">
        <v>43882.22</v>
      </c>
      <c r="J29" s="2">
        <f t="shared" si="1"/>
        <v>55961.439999999995</v>
      </c>
      <c r="K29" s="2">
        <v>41628.15</v>
      </c>
      <c r="L29" s="2"/>
      <c r="M29" s="2">
        <f t="shared" si="2"/>
        <v>14333.289999999994</v>
      </c>
      <c r="N29" s="2">
        <f t="shared" si="3"/>
        <v>5656.5899999999965</v>
      </c>
      <c r="P29" s="7"/>
      <c r="Q29" s="8"/>
      <c r="R29" s="8"/>
    </row>
    <row r="30" spans="1:18">
      <c r="A30" s="31" t="s">
        <v>39</v>
      </c>
      <c r="B30" s="2"/>
      <c r="C30" s="2">
        <v>-42397.11</v>
      </c>
      <c r="D30" s="2">
        <v>3380.17</v>
      </c>
      <c r="E30" s="2">
        <f t="shared" si="0"/>
        <v>109743.84999999999</v>
      </c>
      <c r="F30" s="2">
        <f>75678.12-5222.96</f>
        <v>70455.159999999989</v>
      </c>
      <c r="G30" s="2">
        <v>12972.33</v>
      </c>
      <c r="H30" s="2">
        <v>26316.36</v>
      </c>
      <c r="I30" s="2">
        <v>108386.97</v>
      </c>
      <c r="J30" s="2">
        <f t="shared" si="1"/>
        <v>67346.739999999991</v>
      </c>
      <c r="K30" s="2">
        <v>111362.57</v>
      </c>
      <c r="L30" s="2"/>
      <c r="M30" s="2">
        <f t="shared" si="2"/>
        <v>-44015.830000000016</v>
      </c>
      <c r="N30" s="2">
        <f t="shared" si="3"/>
        <v>4737.0499999999884</v>
      </c>
      <c r="P30" s="7"/>
      <c r="Q30" s="8"/>
      <c r="R30" s="8"/>
    </row>
    <row r="31" spans="1:18">
      <c r="A31" s="31" t="s">
        <v>40</v>
      </c>
      <c r="B31" s="2"/>
      <c r="C31" s="2">
        <v>-19983.32</v>
      </c>
      <c r="D31" s="2">
        <v>12646.42</v>
      </c>
      <c r="E31" s="2">
        <f t="shared" si="0"/>
        <v>90381.829999999987</v>
      </c>
      <c r="F31" s="2">
        <f>61348.75-2816.4</f>
        <v>58532.35</v>
      </c>
      <c r="G31" s="2">
        <v>10516.02</v>
      </c>
      <c r="H31" s="2">
        <v>21333.46</v>
      </c>
      <c r="I31" s="2">
        <v>88574.24</v>
      </c>
      <c r="J31" s="2">
        <f t="shared" si="1"/>
        <v>70398.50999999998</v>
      </c>
      <c r="K31" s="2">
        <v>123816.08</v>
      </c>
      <c r="L31" s="2"/>
      <c r="M31" s="2">
        <f t="shared" si="2"/>
        <v>-53417.570000000022</v>
      </c>
      <c r="N31" s="2">
        <f t="shared" si="3"/>
        <v>14454.00999999998</v>
      </c>
      <c r="P31" s="7"/>
      <c r="Q31" s="8"/>
      <c r="R31" s="8"/>
    </row>
    <row r="32" spans="1:18">
      <c r="A32" s="31" t="s">
        <v>41</v>
      </c>
      <c r="B32" s="2"/>
      <c r="C32" s="2">
        <v>-26708.43</v>
      </c>
      <c r="D32" s="2">
        <v>7019.05</v>
      </c>
      <c r="E32" s="2">
        <f t="shared" si="0"/>
        <v>115632.68</v>
      </c>
      <c r="F32" s="2">
        <f>78328.99-3361.22</f>
        <v>74967.77</v>
      </c>
      <c r="G32" s="2">
        <v>13426.73</v>
      </c>
      <c r="H32" s="2">
        <v>27238.18</v>
      </c>
      <c r="I32" s="2">
        <v>117267.09</v>
      </c>
      <c r="J32" s="2">
        <f t="shared" si="1"/>
        <v>88924.25</v>
      </c>
      <c r="K32" s="2">
        <v>95218</v>
      </c>
      <c r="L32" s="2"/>
      <c r="M32" s="2">
        <f t="shared" si="2"/>
        <v>-6293.75</v>
      </c>
      <c r="N32" s="2">
        <f t="shared" si="3"/>
        <v>5384.6399999999994</v>
      </c>
      <c r="P32" s="7"/>
      <c r="Q32" s="8"/>
      <c r="R32" s="8"/>
    </row>
    <row r="33" spans="1:18">
      <c r="A33" s="31" t="s">
        <v>42</v>
      </c>
      <c r="B33" s="2"/>
      <c r="C33" s="2">
        <v>-39849</v>
      </c>
      <c r="D33" s="2">
        <v>21964.34</v>
      </c>
      <c r="E33" s="2">
        <f t="shared" si="0"/>
        <v>94773.2</v>
      </c>
      <c r="F33" s="2">
        <f>64305.03-2916.12</f>
        <v>61388.909999999996</v>
      </c>
      <c r="G33" s="2">
        <v>11022.82</v>
      </c>
      <c r="H33" s="2">
        <v>22361.47</v>
      </c>
      <c r="I33" s="2">
        <v>86210.61</v>
      </c>
      <c r="J33" s="2">
        <f t="shared" si="1"/>
        <v>54924.2</v>
      </c>
      <c r="K33" s="2">
        <v>92686.29</v>
      </c>
      <c r="L33" s="2"/>
      <c r="M33" s="2">
        <f t="shared" si="2"/>
        <v>-37762.089999999997</v>
      </c>
      <c r="N33" s="2">
        <f t="shared" si="3"/>
        <v>30526.929999999993</v>
      </c>
      <c r="P33" s="7"/>
      <c r="Q33" s="8"/>
      <c r="R33" s="8"/>
    </row>
    <row r="34" spans="1:18">
      <c r="A34" s="31" t="s">
        <v>43</v>
      </c>
      <c r="B34" s="2"/>
      <c r="C34" s="2">
        <v>-61477.85</v>
      </c>
      <c r="D34" s="2">
        <v>6150.55</v>
      </c>
      <c r="E34" s="2">
        <f t="shared" si="0"/>
        <v>58668.25</v>
      </c>
      <c r="F34" s="2">
        <f>41180.13-3890.76</f>
        <v>37289.369999999995</v>
      </c>
      <c r="G34" s="2">
        <v>7058.87</v>
      </c>
      <c r="H34" s="2">
        <v>14320.01</v>
      </c>
      <c r="I34" s="2">
        <v>57494.89</v>
      </c>
      <c r="J34" s="2">
        <f t="shared" si="1"/>
        <v>-2809.5999999999985</v>
      </c>
      <c r="K34" s="2">
        <v>73016.850000000006</v>
      </c>
      <c r="L34" s="2"/>
      <c r="M34" s="2">
        <f t="shared" si="2"/>
        <v>-75826.450000000012</v>
      </c>
      <c r="N34" s="2">
        <f t="shared" si="3"/>
        <v>7323.9100000000035</v>
      </c>
      <c r="P34" s="12"/>
      <c r="Q34" s="13"/>
      <c r="R34" s="8"/>
    </row>
    <row r="35" spans="1:18">
      <c r="A35" s="31" t="s">
        <v>44</v>
      </c>
      <c r="B35" s="2"/>
      <c r="C35" s="2">
        <v>-705.84</v>
      </c>
      <c r="D35" s="2">
        <v>9197.02</v>
      </c>
      <c r="E35" s="2">
        <f t="shared" si="0"/>
        <v>136867.33000000002</v>
      </c>
      <c r="F35" s="2">
        <f>93342.45-4934.34</f>
        <v>88408.11</v>
      </c>
      <c r="G35" s="2">
        <v>16000.25</v>
      </c>
      <c r="H35" s="2">
        <v>32458.97</v>
      </c>
      <c r="I35" s="2">
        <v>134129.99</v>
      </c>
      <c r="J35" s="2">
        <f t="shared" si="1"/>
        <v>136161.49000000002</v>
      </c>
      <c r="K35" s="2">
        <v>127445.65</v>
      </c>
      <c r="L35" s="2"/>
      <c r="M35" s="2">
        <f t="shared" si="2"/>
        <v>8715.8400000000256</v>
      </c>
      <c r="N35" s="2">
        <f t="shared" si="3"/>
        <v>11934.360000000015</v>
      </c>
      <c r="P35" s="12"/>
      <c r="Q35" s="13"/>
      <c r="R35" s="8"/>
    </row>
    <row r="36" spans="1:18">
      <c r="A36" s="31" t="s">
        <v>45</v>
      </c>
      <c r="B36" s="2"/>
      <c r="C36" s="2">
        <v>49656.08</v>
      </c>
      <c r="D36" s="2">
        <v>3.53</v>
      </c>
      <c r="E36" s="2">
        <f t="shared" si="0"/>
        <v>20320.060000000001</v>
      </c>
      <c r="F36" s="2">
        <v>4078.78</v>
      </c>
      <c r="G36" s="2">
        <v>9707.86</v>
      </c>
      <c r="H36" s="2">
        <v>6533.42</v>
      </c>
      <c r="I36" s="2">
        <v>19913.66</v>
      </c>
      <c r="J36" s="2">
        <f t="shared" si="1"/>
        <v>69976.14</v>
      </c>
      <c r="K36" s="2">
        <v>8489.76</v>
      </c>
      <c r="L36" s="2"/>
      <c r="M36" s="2">
        <f t="shared" si="2"/>
        <v>61486.38</v>
      </c>
      <c r="N36" s="2">
        <f t="shared" si="3"/>
        <v>409.93000000000029</v>
      </c>
      <c r="P36" s="9"/>
      <c r="Q36" s="9"/>
      <c r="R36" s="9"/>
    </row>
    <row r="37" spans="1:18">
      <c r="A37" s="31" t="s">
        <v>46</v>
      </c>
      <c r="B37" s="2"/>
      <c r="C37" s="2">
        <v>24203.22</v>
      </c>
      <c r="D37" s="2">
        <v>2480.4899999999998</v>
      </c>
      <c r="E37" s="2">
        <f t="shared" si="0"/>
        <v>16792.45</v>
      </c>
      <c r="F37" s="2">
        <v>3370.69</v>
      </c>
      <c r="G37" s="2">
        <v>8022.55</v>
      </c>
      <c r="H37" s="2">
        <v>5399.21</v>
      </c>
      <c r="I37" s="2">
        <v>8396.23</v>
      </c>
      <c r="J37" s="2">
        <f t="shared" si="1"/>
        <v>40995.67</v>
      </c>
      <c r="K37" s="2">
        <v>7015.92</v>
      </c>
      <c r="L37" s="2"/>
      <c r="M37" s="2">
        <f t="shared" si="2"/>
        <v>33979.75</v>
      </c>
      <c r="N37" s="2">
        <f t="shared" si="3"/>
        <v>10876.710000000003</v>
      </c>
      <c r="P37" s="9"/>
      <c r="Q37" s="9"/>
      <c r="R37" s="8"/>
    </row>
    <row r="38" spans="1:18">
      <c r="A38" s="31" t="s">
        <v>47</v>
      </c>
      <c r="B38" s="2"/>
      <c r="C38" s="2">
        <v>25443.94</v>
      </c>
      <c r="D38" s="2">
        <v>1837.16</v>
      </c>
      <c r="E38" s="2">
        <f t="shared" si="0"/>
        <v>17360.57</v>
      </c>
      <c r="F38" s="2">
        <v>3484.73</v>
      </c>
      <c r="G38" s="2">
        <v>8293.9699999999993</v>
      </c>
      <c r="H38" s="2">
        <v>5581.87</v>
      </c>
      <c r="I38" s="2">
        <v>17291.13</v>
      </c>
      <c r="J38" s="2">
        <f t="shared" si="1"/>
        <v>42804.509999999995</v>
      </c>
      <c r="K38" s="2">
        <v>15212.91</v>
      </c>
      <c r="L38" s="2"/>
      <c r="M38" s="2">
        <f t="shared" si="2"/>
        <v>27591.599999999995</v>
      </c>
      <c r="N38" s="2">
        <f t="shared" si="3"/>
        <v>1906.5999999999985</v>
      </c>
      <c r="P38" s="7"/>
      <c r="Q38" s="8"/>
      <c r="R38" s="8"/>
    </row>
    <row r="39" spans="1:18">
      <c r="A39" s="31" t="s">
        <v>48</v>
      </c>
      <c r="B39" s="2"/>
      <c r="C39" s="2">
        <v>26694.14</v>
      </c>
      <c r="D39" s="2">
        <v>1546.23</v>
      </c>
      <c r="E39" s="2">
        <f t="shared" si="0"/>
        <v>18074.02</v>
      </c>
      <c r="F39" s="2">
        <v>3627.94</v>
      </c>
      <c r="G39" s="2">
        <v>8634.82</v>
      </c>
      <c r="H39" s="2">
        <v>5811.26</v>
      </c>
      <c r="I39" s="2">
        <v>17355.91</v>
      </c>
      <c r="J39" s="2">
        <f t="shared" si="1"/>
        <v>44768.160000000003</v>
      </c>
      <c r="K39" s="2">
        <v>7551.35</v>
      </c>
      <c r="L39" s="2"/>
      <c r="M39" s="2">
        <f t="shared" si="2"/>
        <v>37216.810000000005</v>
      </c>
      <c r="N39" s="2">
        <f t="shared" si="3"/>
        <v>2264.34</v>
      </c>
      <c r="P39" s="7"/>
      <c r="Q39" s="8"/>
      <c r="R39" s="8"/>
    </row>
    <row r="40" spans="1:18">
      <c r="A40" s="31" t="s">
        <v>49</v>
      </c>
      <c r="B40" s="2"/>
      <c r="C40" s="2">
        <v>32287.65</v>
      </c>
      <c r="D40" s="2">
        <v>1288.1300000000001</v>
      </c>
      <c r="E40" s="2">
        <f t="shared" si="0"/>
        <v>16691.18</v>
      </c>
      <c r="F40" s="2">
        <v>3795.01</v>
      </c>
      <c r="G40" s="2">
        <v>6817.28</v>
      </c>
      <c r="H40" s="2">
        <v>6078.89</v>
      </c>
      <c r="I40" s="2">
        <v>16564.7</v>
      </c>
      <c r="J40" s="2">
        <f t="shared" si="1"/>
        <v>48978.83</v>
      </c>
      <c r="K40" s="2">
        <v>7899.12</v>
      </c>
      <c r="L40" s="2"/>
      <c r="M40" s="2">
        <f t="shared" si="2"/>
        <v>41079.71</v>
      </c>
      <c r="N40" s="2">
        <f t="shared" si="3"/>
        <v>1414.6100000000006</v>
      </c>
      <c r="P40" s="7"/>
      <c r="Q40" s="8"/>
      <c r="R40" s="8"/>
    </row>
    <row r="41" spans="1:18">
      <c r="A41" s="31" t="s">
        <v>50</v>
      </c>
      <c r="B41" s="2"/>
      <c r="C41" s="2">
        <v>30678.21</v>
      </c>
      <c r="D41" s="2">
        <v>614.58000000000004</v>
      </c>
      <c r="E41" s="2">
        <f t="shared" si="0"/>
        <v>16792.45</v>
      </c>
      <c r="F41" s="2">
        <v>3370.69</v>
      </c>
      <c r="G41" s="2">
        <v>8022.55</v>
      </c>
      <c r="H41" s="2">
        <v>5399.21</v>
      </c>
      <c r="I41" s="2">
        <v>16564.7</v>
      </c>
      <c r="J41" s="2">
        <f t="shared" si="1"/>
        <v>47470.66</v>
      </c>
      <c r="K41" s="2">
        <v>19412.439999999999</v>
      </c>
      <c r="L41" s="2"/>
      <c r="M41" s="2">
        <f t="shared" si="2"/>
        <v>28058.220000000005</v>
      </c>
      <c r="N41" s="2">
        <f t="shared" si="3"/>
        <v>842.33000000000175</v>
      </c>
      <c r="P41" s="7"/>
      <c r="Q41" s="8"/>
      <c r="R41" s="8"/>
    </row>
    <row r="42" spans="1:18">
      <c r="A42" s="31" t="s">
        <v>51</v>
      </c>
      <c r="B42" s="2"/>
      <c r="C42" s="2">
        <v>44251.87</v>
      </c>
      <c r="D42" s="2">
        <v>916.67</v>
      </c>
      <c r="E42" s="2">
        <f t="shared" si="0"/>
        <v>19038.510000000002</v>
      </c>
      <c r="F42" s="2">
        <v>3821.53</v>
      </c>
      <c r="G42" s="2">
        <v>9095.59</v>
      </c>
      <c r="H42" s="2">
        <v>6121.39</v>
      </c>
      <c r="I42" s="2">
        <v>18919.240000000002</v>
      </c>
      <c r="J42" s="2">
        <f t="shared" si="1"/>
        <v>63290.380000000005</v>
      </c>
      <c r="K42" s="2">
        <v>7954.32</v>
      </c>
      <c r="L42" s="2"/>
      <c r="M42" s="2">
        <f t="shared" si="2"/>
        <v>55336.060000000005</v>
      </c>
      <c r="N42" s="2">
        <f t="shared" si="3"/>
        <v>1035.9399999999987</v>
      </c>
      <c r="P42" s="7"/>
      <c r="Q42" s="8"/>
      <c r="R42" s="8"/>
    </row>
    <row r="43" spans="1:18">
      <c r="A43" s="31" t="s">
        <v>52</v>
      </c>
      <c r="B43" s="2"/>
      <c r="C43" s="2">
        <v>-14277.27</v>
      </c>
      <c r="D43" s="2">
        <v>1708.14</v>
      </c>
      <c r="E43" s="2">
        <f t="shared" si="0"/>
        <v>21020.29</v>
      </c>
      <c r="F43" s="2">
        <v>4219.33</v>
      </c>
      <c r="G43" s="2">
        <v>10042.39</v>
      </c>
      <c r="H43" s="2">
        <v>6758.57</v>
      </c>
      <c r="I43" s="2">
        <v>20901.68</v>
      </c>
      <c r="J43" s="2">
        <f t="shared" si="1"/>
        <v>6743.02</v>
      </c>
      <c r="K43" s="2">
        <v>8782.32</v>
      </c>
      <c r="L43" s="2"/>
      <c r="M43" s="2">
        <f t="shared" si="2"/>
        <v>-2039.2999999999993</v>
      </c>
      <c r="N43" s="2">
        <f t="shared" si="3"/>
        <v>1826.75</v>
      </c>
      <c r="P43" s="7"/>
      <c r="Q43" s="8"/>
      <c r="R43" s="8"/>
    </row>
    <row r="44" spans="1:18">
      <c r="A44" s="31" t="s">
        <v>53</v>
      </c>
      <c r="B44" s="2"/>
      <c r="C44" s="2">
        <v>17393.05</v>
      </c>
      <c r="D44" s="2">
        <v>2578.59</v>
      </c>
      <c r="E44" s="2">
        <f t="shared" si="0"/>
        <v>21350.59</v>
      </c>
      <c r="F44" s="2">
        <v>4285.63</v>
      </c>
      <c r="G44" s="2">
        <v>10200.19</v>
      </c>
      <c r="H44" s="2">
        <v>6864.77</v>
      </c>
      <c r="I44" s="2">
        <v>21603.1</v>
      </c>
      <c r="J44" s="2">
        <f t="shared" si="1"/>
        <v>38743.64</v>
      </c>
      <c r="K44" s="2">
        <v>8920.32</v>
      </c>
      <c r="L44" s="2"/>
      <c r="M44" s="2">
        <f t="shared" si="2"/>
        <v>29823.32</v>
      </c>
      <c r="N44" s="2">
        <f t="shared" si="3"/>
        <v>2326.0800000000017</v>
      </c>
      <c r="P44" s="7"/>
      <c r="Q44" s="8"/>
      <c r="R44" s="8"/>
    </row>
    <row r="45" spans="1:18">
      <c r="A45" s="31" t="s">
        <v>54</v>
      </c>
      <c r="B45" s="2"/>
      <c r="C45" s="2">
        <v>23548.54</v>
      </c>
      <c r="D45" s="2">
        <v>4398.92</v>
      </c>
      <c r="E45" s="2">
        <f t="shared" si="0"/>
        <v>16261.18</v>
      </c>
      <c r="F45" s="2">
        <v>4875.91</v>
      </c>
      <c r="G45" s="2">
        <v>7190.72</v>
      </c>
      <c r="H45" s="2">
        <v>4194.55</v>
      </c>
      <c r="I45" s="2">
        <v>16545.77</v>
      </c>
      <c r="J45" s="2">
        <f t="shared" si="1"/>
        <v>39809.72</v>
      </c>
      <c r="K45" s="2">
        <v>7463.18</v>
      </c>
      <c r="L45" s="2"/>
      <c r="M45" s="2">
        <f t="shared" si="2"/>
        <v>32346.54</v>
      </c>
      <c r="N45" s="2">
        <f t="shared" si="3"/>
        <v>4114.3299999999981</v>
      </c>
      <c r="P45" s="12"/>
      <c r="Q45" s="8"/>
      <c r="R45" s="8"/>
    </row>
    <row r="46" spans="1:18">
      <c r="A46" s="31" t="s">
        <v>55</v>
      </c>
      <c r="B46" s="2"/>
      <c r="C46" s="2">
        <v>12815.73</v>
      </c>
      <c r="D46" s="2">
        <v>1739.18</v>
      </c>
      <c r="E46" s="2">
        <f t="shared" si="0"/>
        <v>22433.980000000003</v>
      </c>
      <c r="F46" s="2">
        <v>4503.1000000000004</v>
      </c>
      <c r="G46" s="2">
        <v>10717.78</v>
      </c>
      <c r="H46" s="2">
        <v>7213.1</v>
      </c>
      <c r="I46" s="2">
        <v>22198.65</v>
      </c>
      <c r="J46" s="2">
        <f t="shared" si="1"/>
        <v>35249.710000000006</v>
      </c>
      <c r="K46" s="2">
        <v>9372.9500000000007</v>
      </c>
      <c r="L46" s="2"/>
      <c r="M46" s="2">
        <f t="shared" si="2"/>
        <v>25876.760000000006</v>
      </c>
      <c r="N46" s="2">
        <f t="shared" si="3"/>
        <v>1974.510000000002</v>
      </c>
      <c r="P46" s="14"/>
      <c r="Q46" s="8"/>
      <c r="R46" s="8"/>
    </row>
    <row r="47" spans="1:18">
      <c r="A47" s="31" t="s">
        <v>56</v>
      </c>
      <c r="B47" s="2"/>
      <c r="C47" s="2">
        <v>-4934.3999999999996</v>
      </c>
      <c r="D47" s="2">
        <v>-3.39</v>
      </c>
      <c r="E47" s="2">
        <f t="shared" si="0"/>
        <v>13798.510000000002</v>
      </c>
      <c r="F47" s="2">
        <v>3137.32</v>
      </c>
      <c r="G47" s="2">
        <v>5635.81</v>
      </c>
      <c r="H47" s="2">
        <v>5025.38</v>
      </c>
      <c r="I47" s="2">
        <v>13522.53</v>
      </c>
      <c r="J47" s="2">
        <f t="shared" si="1"/>
        <v>8864.1100000000024</v>
      </c>
      <c r="K47" s="2">
        <v>6530.15</v>
      </c>
      <c r="L47" s="2"/>
      <c r="M47" s="2">
        <f t="shared" si="2"/>
        <v>2333.9600000000028</v>
      </c>
      <c r="N47" s="2">
        <f t="shared" si="3"/>
        <v>272.59000000000196</v>
      </c>
      <c r="P47" s="14"/>
      <c r="Q47" s="8"/>
      <c r="R47" s="8"/>
    </row>
    <row r="48" spans="1:18">
      <c r="A48" s="31" t="s">
        <v>57</v>
      </c>
      <c r="B48" s="2"/>
      <c r="C48" s="2">
        <v>-13186.84</v>
      </c>
      <c r="D48" s="2">
        <v>1215.76</v>
      </c>
      <c r="E48" s="2">
        <f t="shared" si="0"/>
        <v>15688.080000000002</v>
      </c>
      <c r="F48" s="2">
        <v>3566.94</v>
      </c>
      <c r="G48" s="2">
        <v>6407.58</v>
      </c>
      <c r="H48" s="2">
        <v>5713.56</v>
      </c>
      <c r="I48" s="2">
        <v>15873.32</v>
      </c>
      <c r="J48" s="2">
        <f t="shared" si="1"/>
        <v>2501.2400000000016</v>
      </c>
      <c r="K48" s="2">
        <v>7424.4</v>
      </c>
      <c r="L48" s="2"/>
      <c r="M48" s="2">
        <f t="shared" si="2"/>
        <v>-4923.159999999998</v>
      </c>
      <c r="N48" s="2">
        <f t="shared" si="3"/>
        <v>1030.5200000000004</v>
      </c>
      <c r="P48" s="7"/>
      <c r="Q48" s="8"/>
      <c r="R48" s="8"/>
    </row>
    <row r="49" spans="1:18">
      <c r="A49" s="31" t="s">
        <v>58</v>
      </c>
      <c r="B49" s="2"/>
      <c r="C49" s="2">
        <v>18517.810000000001</v>
      </c>
      <c r="D49" s="2"/>
      <c r="E49" s="2">
        <f t="shared" si="0"/>
        <v>10992.380000000001</v>
      </c>
      <c r="F49" s="2">
        <v>2206.46</v>
      </c>
      <c r="G49" s="2">
        <v>5251.58</v>
      </c>
      <c r="H49" s="2">
        <v>3534.34</v>
      </c>
      <c r="I49" s="2">
        <v>10959.5</v>
      </c>
      <c r="J49" s="2">
        <f t="shared" si="1"/>
        <v>29510.190000000002</v>
      </c>
      <c r="K49" s="2">
        <v>24169.37</v>
      </c>
      <c r="L49" s="2"/>
      <c r="M49" s="2">
        <f t="shared" si="2"/>
        <v>5340.8200000000033</v>
      </c>
      <c r="N49" s="2">
        <f t="shared" si="3"/>
        <v>32.880000000001019</v>
      </c>
      <c r="P49" s="15"/>
      <c r="Q49" s="16"/>
      <c r="R49" s="16"/>
    </row>
    <row r="50" spans="1:18">
      <c r="A50" s="31" t="s">
        <v>59</v>
      </c>
      <c r="B50" s="2"/>
      <c r="C50" s="2">
        <v>-64637.09</v>
      </c>
      <c r="D50" s="2">
        <v>5837.33</v>
      </c>
      <c r="E50" s="2">
        <f t="shared" si="0"/>
        <v>16521.12</v>
      </c>
      <c r="F50" s="2">
        <v>1895.28</v>
      </c>
      <c r="G50" s="2">
        <v>9476.4</v>
      </c>
      <c r="H50" s="2">
        <v>5149.4399999999996</v>
      </c>
      <c r="I50" s="2">
        <v>20327.38</v>
      </c>
      <c r="J50" s="2">
        <f t="shared" si="1"/>
        <v>-48115.97</v>
      </c>
      <c r="K50" s="2">
        <v>7044.72</v>
      </c>
      <c r="L50" s="2"/>
      <c r="M50" s="2">
        <f t="shared" si="2"/>
        <v>-55160.69</v>
      </c>
      <c r="N50" s="2">
        <f t="shared" si="3"/>
        <v>2031.0699999999961</v>
      </c>
      <c r="P50" s="9"/>
      <c r="Q50" s="9"/>
      <c r="R50" s="8"/>
    </row>
    <row r="51" spans="1:18">
      <c r="A51" s="31" t="s">
        <v>60</v>
      </c>
      <c r="B51" s="2"/>
      <c r="C51" s="2">
        <v>9029.8700000000008</v>
      </c>
      <c r="D51" s="2">
        <v>710.73</v>
      </c>
      <c r="E51" s="2">
        <f t="shared" si="0"/>
        <v>17600.98</v>
      </c>
      <c r="F51" s="2">
        <v>4001.87</v>
      </c>
      <c r="G51" s="2">
        <v>7188.88</v>
      </c>
      <c r="H51" s="2">
        <v>6410.23</v>
      </c>
      <c r="I51" s="2">
        <v>17248.96</v>
      </c>
      <c r="J51" s="2">
        <f t="shared" si="1"/>
        <v>26630.85</v>
      </c>
      <c r="K51" s="2">
        <v>8329.68</v>
      </c>
      <c r="L51" s="2"/>
      <c r="M51" s="2">
        <f t="shared" si="2"/>
        <v>18301.169999999998</v>
      </c>
      <c r="N51" s="2">
        <f t="shared" si="3"/>
        <v>1062.75</v>
      </c>
      <c r="P51" s="14"/>
      <c r="Q51" s="17"/>
      <c r="R51" s="8"/>
    </row>
    <row r="52" spans="1:18">
      <c r="A52" s="31" t="s">
        <v>61</v>
      </c>
      <c r="B52" s="2"/>
      <c r="C52" s="2">
        <v>-345505.41</v>
      </c>
      <c r="D52" s="2">
        <v>34593.56</v>
      </c>
      <c r="E52" s="2">
        <f t="shared" si="0"/>
        <v>198804.22</v>
      </c>
      <c r="F52" s="2">
        <v>122014.03</v>
      </c>
      <c r="G52" s="2">
        <v>39165.65</v>
      </c>
      <c r="H52" s="2">
        <v>37624.54</v>
      </c>
      <c r="I52" s="2">
        <v>180969.09</v>
      </c>
      <c r="J52" s="2">
        <f t="shared" si="1"/>
        <v>-146701.18999999997</v>
      </c>
      <c r="K52" s="2">
        <v>174717.04</v>
      </c>
      <c r="L52" s="2"/>
      <c r="M52" s="2">
        <f t="shared" si="2"/>
        <v>-321418.23</v>
      </c>
      <c r="N52" s="2">
        <f t="shared" si="3"/>
        <v>52428.69</v>
      </c>
      <c r="P52" s="14"/>
      <c r="Q52" s="17"/>
      <c r="R52" s="8"/>
    </row>
    <row r="53" spans="1:18">
      <c r="A53" s="3" t="s">
        <v>62</v>
      </c>
      <c r="B53" s="2"/>
      <c r="C53" s="2"/>
      <c r="D53" s="2">
        <v>115.66</v>
      </c>
      <c r="E53" s="2">
        <f t="shared" si="0"/>
        <v>3402.3</v>
      </c>
      <c r="F53" s="2">
        <v>2239.98</v>
      </c>
      <c r="G53" s="2"/>
      <c r="H53" s="2">
        <v>1162.32</v>
      </c>
      <c r="I53" s="2">
        <v>3206.23</v>
      </c>
      <c r="J53" s="2">
        <f t="shared" si="1"/>
        <v>3402.3</v>
      </c>
      <c r="K53" s="2">
        <f>E53</f>
        <v>3402.3</v>
      </c>
      <c r="L53" s="2"/>
      <c r="M53" s="2">
        <f t="shared" si="2"/>
        <v>0</v>
      </c>
      <c r="N53" s="2">
        <f t="shared" si="3"/>
        <v>311.73</v>
      </c>
      <c r="P53" s="7"/>
      <c r="Q53" s="8"/>
      <c r="R53" s="8"/>
    </row>
    <row r="54" spans="1:18">
      <c r="A54" s="3" t="s">
        <v>63</v>
      </c>
      <c r="B54" s="2"/>
      <c r="C54" s="2">
        <v>1873.21</v>
      </c>
      <c r="D54" s="2">
        <v>2070.3200000000002</v>
      </c>
      <c r="E54" s="2">
        <f t="shared" si="0"/>
        <v>4221.6000000000004</v>
      </c>
      <c r="F54" s="2">
        <v>2779.32</v>
      </c>
      <c r="G54" s="2"/>
      <c r="H54" s="2">
        <v>1442.28</v>
      </c>
      <c r="I54" s="2">
        <v>4615.92</v>
      </c>
      <c r="J54" s="2">
        <f t="shared" si="1"/>
        <v>6094.81</v>
      </c>
      <c r="K54" s="2">
        <f t="shared" ref="K54:K91" si="4">E54</f>
        <v>4221.6000000000004</v>
      </c>
      <c r="L54" s="2"/>
      <c r="M54" s="2">
        <f t="shared" si="2"/>
        <v>1873.21</v>
      </c>
      <c r="N54" s="2">
        <f t="shared" si="3"/>
        <v>1676</v>
      </c>
      <c r="P54" s="14"/>
      <c r="Q54" s="17"/>
      <c r="R54" s="8"/>
    </row>
    <row r="55" spans="1:18">
      <c r="A55" s="3" t="s">
        <v>64</v>
      </c>
      <c r="B55" s="2"/>
      <c r="C55" s="2"/>
      <c r="D55" s="2">
        <v>236.03</v>
      </c>
      <c r="E55" s="2">
        <f t="shared" si="0"/>
        <v>2724.23</v>
      </c>
      <c r="F55" s="2">
        <v>1765.19</v>
      </c>
      <c r="G55" s="2"/>
      <c r="H55" s="2">
        <v>959.04</v>
      </c>
      <c r="I55" s="2">
        <v>2724.2</v>
      </c>
      <c r="J55" s="2">
        <f t="shared" si="1"/>
        <v>2724.23</v>
      </c>
      <c r="K55" s="2">
        <f t="shared" si="4"/>
        <v>2724.23</v>
      </c>
      <c r="L55" s="2"/>
      <c r="M55" s="2">
        <f t="shared" si="2"/>
        <v>0</v>
      </c>
      <c r="N55" s="2">
        <f t="shared" si="3"/>
        <v>236.0600000000004</v>
      </c>
      <c r="P55" s="18"/>
      <c r="Q55" s="16"/>
      <c r="R55" s="16"/>
    </row>
    <row r="56" spans="1:18">
      <c r="A56" s="3" t="s">
        <v>65</v>
      </c>
      <c r="B56" s="2"/>
      <c r="C56" s="2">
        <v>5271.1</v>
      </c>
      <c r="D56" s="2">
        <v>202.6</v>
      </c>
      <c r="E56" s="2">
        <f t="shared" si="0"/>
        <v>2453.7600000000002</v>
      </c>
      <c r="F56" s="2">
        <v>1615.44</v>
      </c>
      <c r="G56" s="2"/>
      <c r="H56" s="2">
        <v>838.32</v>
      </c>
      <c r="I56" s="2">
        <v>2422.9699999999998</v>
      </c>
      <c r="J56" s="2">
        <f t="shared" si="1"/>
        <v>7724.8600000000006</v>
      </c>
      <c r="K56" s="2">
        <f t="shared" si="4"/>
        <v>2453.7600000000002</v>
      </c>
      <c r="L56" s="2"/>
      <c r="M56" s="2">
        <f t="shared" si="2"/>
        <v>5271.1</v>
      </c>
      <c r="N56" s="2">
        <f t="shared" si="3"/>
        <v>233.39000000000033</v>
      </c>
      <c r="P56" s="9"/>
      <c r="Q56" s="15"/>
      <c r="R56" s="8"/>
    </row>
    <row r="57" spans="1:18">
      <c r="A57" s="3" t="s">
        <v>66</v>
      </c>
      <c r="B57" s="2"/>
      <c r="C57" s="2"/>
      <c r="D57" s="2">
        <v>96.51</v>
      </c>
      <c r="E57" s="2">
        <f t="shared" si="0"/>
        <v>2455.62</v>
      </c>
      <c r="F57" s="2">
        <v>1616.7</v>
      </c>
      <c r="G57" s="2"/>
      <c r="H57" s="2">
        <v>838.92</v>
      </c>
      <c r="I57" s="2">
        <v>2329.5300000000002</v>
      </c>
      <c r="J57" s="2">
        <f t="shared" si="1"/>
        <v>2455.62</v>
      </c>
      <c r="K57" s="2">
        <f t="shared" si="4"/>
        <v>2455.62</v>
      </c>
      <c r="L57" s="2"/>
      <c r="M57" s="2">
        <f t="shared" si="2"/>
        <v>0</v>
      </c>
      <c r="N57" s="2">
        <f t="shared" si="3"/>
        <v>222.59999999999991</v>
      </c>
      <c r="P57" s="12"/>
      <c r="Q57" s="17"/>
      <c r="R57" s="8"/>
    </row>
    <row r="58" spans="1:18">
      <c r="A58" s="3" t="s">
        <v>67</v>
      </c>
      <c r="B58" s="2"/>
      <c r="C58" s="2"/>
      <c r="D58" s="2">
        <v>258.63</v>
      </c>
      <c r="E58" s="2">
        <f t="shared" si="0"/>
        <v>3137.64</v>
      </c>
      <c r="F58" s="2">
        <v>2065.6799999999998</v>
      </c>
      <c r="G58" s="2"/>
      <c r="H58" s="2">
        <v>1071.96</v>
      </c>
      <c r="I58" s="2">
        <v>3096.5</v>
      </c>
      <c r="J58" s="2">
        <f t="shared" si="1"/>
        <v>3137.64</v>
      </c>
      <c r="K58" s="2">
        <f t="shared" si="4"/>
        <v>3137.64</v>
      </c>
      <c r="L58" s="2"/>
      <c r="M58" s="2">
        <f t="shared" si="2"/>
        <v>0</v>
      </c>
      <c r="N58" s="2">
        <f t="shared" si="3"/>
        <v>299.77</v>
      </c>
      <c r="P58" s="18"/>
      <c r="Q58" s="16"/>
      <c r="R58" s="16"/>
    </row>
    <row r="59" spans="1:18">
      <c r="A59" s="3" t="s">
        <v>68</v>
      </c>
      <c r="B59" s="2"/>
      <c r="C59" s="2"/>
      <c r="D59" s="2">
        <v>147.59</v>
      </c>
      <c r="E59" s="2">
        <f t="shared" si="0"/>
        <v>3479.58</v>
      </c>
      <c r="F59" s="2">
        <v>2290.86</v>
      </c>
      <c r="G59" s="2"/>
      <c r="H59" s="2">
        <v>1188.72</v>
      </c>
      <c r="I59" s="2">
        <v>3455.45</v>
      </c>
      <c r="J59" s="2">
        <f t="shared" si="1"/>
        <v>3479.58</v>
      </c>
      <c r="K59" s="2">
        <f t="shared" si="4"/>
        <v>3479.58</v>
      </c>
      <c r="L59" s="2"/>
      <c r="M59" s="2">
        <f t="shared" si="2"/>
        <v>0</v>
      </c>
      <c r="N59" s="2">
        <f t="shared" si="3"/>
        <v>171.72000000000025</v>
      </c>
      <c r="P59" s="12"/>
      <c r="Q59" s="17"/>
      <c r="R59" s="8"/>
    </row>
    <row r="60" spans="1:18">
      <c r="A60" s="3" t="s">
        <v>69</v>
      </c>
      <c r="B60" s="2"/>
      <c r="C60" s="2">
        <v>4</v>
      </c>
      <c r="D60" s="2">
        <v>206.8</v>
      </c>
      <c r="E60" s="2">
        <f t="shared" si="0"/>
        <v>2600.46</v>
      </c>
      <c r="F60" s="2">
        <v>1712.1</v>
      </c>
      <c r="G60" s="2"/>
      <c r="H60" s="2">
        <v>888.36</v>
      </c>
      <c r="I60" s="2">
        <v>2575.61</v>
      </c>
      <c r="J60" s="2">
        <f t="shared" si="1"/>
        <v>2604.46</v>
      </c>
      <c r="K60" s="2">
        <f t="shared" si="4"/>
        <v>2600.46</v>
      </c>
      <c r="L60" s="2"/>
      <c r="M60" s="2">
        <f t="shared" si="2"/>
        <v>4</v>
      </c>
      <c r="N60" s="2">
        <f t="shared" si="3"/>
        <v>231.65000000000009</v>
      </c>
      <c r="P60" s="19"/>
      <c r="Q60" s="20"/>
      <c r="R60" s="8"/>
    </row>
    <row r="61" spans="1:18">
      <c r="A61" s="3" t="s">
        <v>70</v>
      </c>
      <c r="B61" s="2"/>
      <c r="C61" s="2"/>
      <c r="D61" s="2">
        <v>129.82</v>
      </c>
      <c r="E61" s="2">
        <f t="shared" si="0"/>
        <v>3489.36</v>
      </c>
      <c r="F61" s="2">
        <v>2297.2800000000002</v>
      </c>
      <c r="G61" s="2"/>
      <c r="H61" s="2">
        <v>1192.08</v>
      </c>
      <c r="I61" s="2">
        <v>3199.82</v>
      </c>
      <c r="J61" s="2">
        <f t="shared" si="1"/>
        <v>3489.36</v>
      </c>
      <c r="K61" s="2">
        <f t="shared" si="4"/>
        <v>3489.36</v>
      </c>
      <c r="L61" s="2"/>
      <c r="M61" s="2">
        <f t="shared" si="2"/>
        <v>0</v>
      </c>
      <c r="N61" s="2">
        <f t="shared" si="3"/>
        <v>419.36000000000013</v>
      </c>
      <c r="P61" s="19"/>
      <c r="Q61" s="20"/>
      <c r="R61" s="8"/>
    </row>
    <row r="62" spans="1:18">
      <c r="A62" s="3" t="s">
        <v>71</v>
      </c>
      <c r="B62" s="2"/>
      <c r="C62" s="2"/>
      <c r="D62" s="2">
        <v>457.84</v>
      </c>
      <c r="E62" s="2">
        <f t="shared" si="0"/>
        <v>2656.56</v>
      </c>
      <c r="F62" s="2">
        <v>1749</v>
      </c>
      <c r="G62" s="2"/>
      <c r="H62" s="2">
        <v>907.56</v>
      </c>
      <c r="I62" s="2">
        <v>2515.35</v>
      </c>
      <c r="J62" s="2">
        <f t="shared" si="1"/>
        <v>2656.56</v>
      </c>
      <c r="K62" s="2">
        <f t="shared" si="4"/>
        <v>2656.56</v>
      </c>
      <c r="L62" s="2"/>
      <c r="M62" s="2">
        <f t="shared" si="2"/>
        <v>0</v>
      </c>
      <c r="N62" s="2">
        <f t="shared" si="3"/>
        <v>599.05000000000018</v>
      </c>
      <c r="P62" s="19"/>
      <c r="Q62" s="20"/>
      <c r="R62" s="8"/>
    </row>
    <row r="63" spans="1:18">
      <c r="A63" s="3" t="s">
        <v>72</v>
      </c>
      <c r="B63" s="2"/>
      <c r="C63" s="2">
        <v>2269.66</v>
      </c>
      <c r="D63" s="2">
        <v>107.41</v>
      </c>
      <c r="E63" s="2">
        <f t="shared" ref="E63:E98" si="5">F63+G63+H63</f>
        <v>1360.26</v>
      </c>
      <c r="F63" s="2">
        <v>895.5</v>
      </c>
      <c r="G63" s="2"/>
      <c r="H63" s="2">
        <v>464.76</v>
      </c>
      <c r="I63" s="2">
        <v>1180.3</v>
      </c>
      <c r="J63" s="2">
        <f t="shared" ref="J63:J98" si="6">C63+E63</f>
        <v>3629.92</v>
      </c>
      <c r="K63" s="2">
        <f t="shared" si="4"/>
        <v>1360.26</v>
      </c>
      <c r="L63" s="2"/>
      <c r="M63" s="2">
        <f t="shared" ref="M63:M98" si="7">C63+E63-K63</f>
        <v>2269.66</v>
      </c>
      <c r="N63" s="2">
        <f t="shared" ref="N63:N98" si="8">D63+E63-I63</f>
        <v>287.37000000000012</v>
      </c>
      <c r="P63" s="19"/>
      <c r="Q63" s="20"/>
      <c r="R63" s="8"/>
    </row>
    <row r="64" spans="1:18">
      <c r="A64" s="3" t="s">
        <v>73</v>
      </c>
      <c r="B64" s="2"/>
      <c r="C64" s="2"/>
      <c r="D64" s="2">
        <v>0</v>
      </c>
      <c r="E64" s="2">
        <f t="shared" si="5"/>
        <v>2791.8</v>
      </c>
      <c r="F64" s="2">
        <v>1838.04</v>
      </c>
      <c r="G64" s="2"/>
      <c r="H64" s="2">
        <v>953.76</v>
      </c>
      <c r="I64" s="2">
        <v>2647.92</v>
      </c>
      <c r="J64" s="2">
        <f t="shared" si="6"/>
        <v>2791.8</v>
      </c>
      <c r="K64" s="2">
        <f t="shared" si="4"/>
        <v>2791.8</v>
      </c>
      <c r="L64" s="2"/>
      <c r="M64" s="2">
        <f t="shared" si="7"/>
        <v>0</v>
      </c>
      <c r="N64" s="2">
        <f t="shared" si="8"/>
        <v>143.88000000000011</v>
      </c>
      <c r="P64" s="19"/>
      <c r="Q64" s="20"/>
      <c r="R64" s="8"/>
    </row>
    <row r="65" spans="1:18">
      <c r="A65" s="3" t="s">
        <v>74</v>
      </c>
      <c r="B65" s="2"/>
      <c r="C65" s="2">
        <v>1054.47</v>
      </c>
      <c r="D65" s="2">
        <v>195.38</v>
      </c>
      <c r="E65" s="2">
        <f t="shared" si="5"/>
        <v>2509.7399999999998</v>
      </c>
      <c r="F65" s="2">
        <v>1652.34</v>
      </c>
      <c r="G65" s="2"/>
      <c r="H65" s="2">
        <v>857.4</v>
      </c>
      <c r="I65" s="2">
        <v>2497.0300000000002</v>
      </c>
      <c r="J65" s="2">
        <f t="shared" si="6"/>
        <v>3564.21</v>
      </c>
      <c r="K65" s="2">
        <f t="shared" si="4"/>
        <v>2509.7399999999998</v>
      </c>
      <c r="L65" s="2"/>
      <c r="M65" s="2">
        <f t="shared" si="7"/>
        <v>1054.4700000000003</v>
      </c>
      <c r="N65" s="2">
        <f t="shared" si="8"/>
        <v>208.08999999999969</v>
      </c>
      <c r="P65" s="19"/>
      <c r="Q65" s="20"/>
      <c r="R65" s="8"/>
    </row>
    <row r="66" spans="1:18">
      <c r="A66" s="3" t="s">
        <v>75</v>
      </c>
      <c r="B66" s="2"/>
      <c r="C66" s="2"/>
      <c r="D66" s="2">
        <v>198.01</v>
      </c>
      <c r="E66" s="2">
        <f t="shared" si="5"/>
        <v>4374.18</v>
      </c>
      <c r="F66" s="2">
        <v>2879.82</v>
      </c>
      <c r="G66" s="2"/>
      <c r="H66" s="2">
        <v>1494.36</v>
      </c>
      <c r="I66" s="2">
        <v>4359.8500000000004</v>
      </c>
      <c r="J66" s="2">
        <f t="shared" si="6"/>
        <v>4374.18</v>
      </c>
      <c r="K66" s="2">
        <f t="shared" si="4"/>
        <v>4374.18</v>
      </c>
      <c r="L66" s="2"/>
      <c r="M66" s="2">
        <f t="shared" si="7"/>
        <v>0</v>
      </c>
      <c r="N66" s="2">
        <f t="shared" si="8"/>
        <v>212.34000000000015</v>
      </c>
      <c r="P66" s="19"/>
      <c r="Q66" s="20"/>
      <c r="R66" s="8"/>
    </row>
    <row r="67" spans="1:18">
      <c r="A67" s="3" t="s">
        <v>76</v>
      </c>
      <c r="B67" s="2"/>
      <c r="C67" s="2"/>
      <c r="D67" s="2">
        <v>376.21</v>
      </c>
      <c r="E67" s="2">
        <f t="shared" si="5"/>
        <v>3910.38</v>
      </c>
      <c r="F67" s="2">
        <v>2574.54</v>
      </c>
      <c r="G67" s="2"/>
      <c r="H67" s="2">
        <v>1335.84</v>
      </c>
      <c r="I67" s="2">
        <v>3496.77</v>
      </c>
      <c r="J67" s="2">
        <f t="shared" si="6"/>
        <v>3910.38</v>
      </c>
      <c r="K67" s="2">
        <f t="shared" si="4"/>
        <v>3910.38</v>
      </c>
      <c r="L67" s="2"/>
      <c r="M67" s="2">
        <f t="shared" si="7"/>
        <v>0</v>
      </c>
      <c r="N67" s="2">
        <f t="shared" si="8"/>
        <v>789.82000000000016</v>
      </c>
      <c r="P67" s="14"/>
      <c r="Q67" s="20"/>
      <c r="R67" s="8"/>
    </row>
    <row r="68" spans="1:18">
      <c r="A68" s="3" t="s">
        <v>77</v>
      </c>
      <c r="B68" s="2"/>
      <c r="C68" s="2">
        <v>-850.23</v>
      </c>
      <c r="D68" s="2">
        <v>105.98</v>
      </c>
      <c r="E68" s="2">
        <f t="shared" si="5"/>
        <v>2681.64</v>
      </c>
      <c r="F68" s="2">
        <v>1765.56</v>
      </c>
      <c r="G68" s="2"/>
      <c r="H68" s="2">
        <v>916.08</v>
      </c>
      <c r="I68" s="2">
        <v>2674.3</v>
      </c>
      <c r="J68" s="2">
        <f t="shared" si="6"/>
        <v>1831.4099999999999</v>
      </c>
      <c r="K68" s="2">
        <f t="shared" si="4"/>
        <v>2681.64</v>
      </c>
      <c r="L68" s="2"/>
      <c r="M68" s="2">
        <f t="shared" si="7"/>
        <v>-850.23</v>
      </c>
      <c r="N68" s="2">
        <f t="shared" si="8"/>
        <v>113.31999999999971</v>
      </c>
      <c r="P68" s="19"/>
      <c r="Q68" s="20"/>
      <c r="R68" s="8"/>
    </row>
    <row r="69" spans="1:18">
      <c r="A69" s="3" t="s">
        <v>78</v>
      </c>
      <c r="B69" s="2"/>
      <c r="C69" s="2"/>
      <c r="D69" s="2">
        <v>198.35</v>
      </c>
      <c r="E69" s="2">
        <f t="shared" si="5"/>
        <v>2527.02</v>
      </c>
      <c r="F69" s="2">
        <v>1663.74</v>
      </c>
      <c r="G69" s="2"/>
      <c r="H69" s="2">
        <v>863.28</v>
      </c>
      <c r="I69" s="2">
        <v>2733.86</v>
      </c>
      <c r="J69" s="2">
        <f t="shared" si="6"/>
        <v>2527.02</v>
      </c>
      <c r="K69" s="2">
        <f t="shared" si="4"/>
        <v>2527.02</v>
      </c>
      <c r="L69" s="2"/>
      <c r="M69" s="2">
        <f t="shared" si="7"/>
        <v>0</v>
      </c>
      <c r="N69" s="2">
        <f t="shared" si="8"/>
        <v>-8.4900000000002365</v>
      </c>
      <c r="P69" s="19"/>
      <c r="Q69" s="20"/>
      <c r="R69" s="8"/>
    </row>
    <row r="70" spans="1:18">
      <c r="A70" s="3" t="s">
        <v>79</v>
      </c>
      <c r="B70" s="2"/>
      <c r="C70" s="2"/>
      <c r="D70" s="2">
        <v>159.66999999999999</v>
      </c>
      <c r="E70" s="2">
        <f t="shared" si="5"/>
        <v>3809.94</v>
      </c>
      <c r="F70" s="2">
        <v>2508.42</v>
      </c>
      <c r="G70" s="2"/>
      <c r="H70" s="2">
        <v>1301.52</v>
      </c>
      <c r="I70" s="2">
        <v>3801.67</v>
      </c>
      <c r="J70" s="2">
        <f t="shared" si="6"/>
        <v>3809.94</v>
      </c>
      <c r="K70" s="2">
        <f t="shared" si="4"/>
        <v>3809.94</v>
      </c>
      <c r="L70" s="2"/>
      <c r="M70" s="2">
        <f t="shared" si="7"/>
        <v>0</v>
      </c>
      <c r="N70" s="2">
        <f t="shared" si="8"/>
        <v>167.94000000000005</v>
      </c>
      <c r="P70" s="19"/>
      <c r="Q70" s="20"/>
      <c r="R70" s="8"/>
    </row>
    <row r="71" spans="1:18">
      <c r="A71" s="3" t="s">
        <v>80</v>
      </c>
      <c r="B71" s="2"/>
      <c r="C71" s="2"/>
      <c r="D71" s="2"/>
      <c r="E71" s="2">
        <f t="shared" si="5"/>
        <v>3191.76</v>
      </c>
      <c r="F71" s="2">
        <v>2101.3200000000002</v>
      </c>
      <c r="G71" s="2"/>
      <c r="H71" s="2">
        <v>1090.44</v>
      </c>
      <c r="I71" s="2">
        <v>3187.08</v>
      </c>
      <c r="J71" s="2">
        <f t="shared" si="6"/>
        <v>3191.76</v>
      </c>
      <c r="K71" s="2">
        <f t="shared" si="4"/>
        <v>3191.76</v>
      </c>
      <c r="L71" s="2"/>
      <c r="M71" s="2">
        <f t="shared" si="7"/>
        <v>0</v>
      </c>
      <c r="N71" s="2">
        <f t="shared" si="8"/>
        <v>4.680000000000291</v>
      </c>
      <c r="P71" s="19"/>
      <c r="Q71" s="20"/>
      <c r="R71" s="8"/>
    </row>
    <row r="72" spans="1:18">
      <c r="A72" s="3" t="s">
        <v>81</v>
      </c>
      <c r="B72" s="2"/>
      <c r="C72" s="2"/>
      <c r="D72" s="2">
        <v>-17.41</v>
      </c>
      <c r="E72" s="2">
        <f t="shared" si="5"/>
        <v>3048.84</v>
      </c>
      <c r="F72" s="2">
        <v>2007.24</v>
      </c>
      <c r="G72" s="2"/>
      <c r="H72" s="2">
        <v>1041.5999999999999</v>
      </c>
      <c r="I72" s="2">
        <v>2888.62</v>
      </c>
      <c r="J72" s="2">
        <f t="shared" si="6"/>
        <v>3048.84</v>
      </c>
      <c r="K72" s="2">
        <f t="shared" si="4"/>
        <v>3048.84</v>
      </c>
      <c r="L72" s="2"/>
      <c r="M72" s="2">
        <f t="shared" si="7"/>
        <v>0</v>
      </c>
      <c r="N72" s="2">
        <f t="shared" si="8"/>
        <v>142.8100000000004</v>
      </c>
      <c r="P72" s="19"/>
      <c r="Q72" s="20"/>
      <c r="R72" s="8"/>
    </row>
    <row r="73" spans="1:18">
      <c r="A73" s="3" t="s">
        <v>82</v>
      </c>
      <c r="B73" s="2"/>
      <c r="C73" s="2"/>
      <c r="D73" s="2">
        <v>269.79000000000002</v>
      </c>
      <c r="E73" s="2">
        <f t="shared" si="5"/>
        <v>3176.22</v>
      </c>
      <c r="F73" s="2">
        <v>2091.1799999999998</v>
      </c>
      <c r="G73" s="2"/>
      <c r="H73" s="2">
        <v>1085.04</v>
      </c>
      <c r="I73" s="2">
        <v>3301.93</v>
      </c>
      <c r="J73" s="2">
        <f t="shared" si="6"/>
        <v>3176.22</v>
      </c>
      <c r="K73" s="2">
        <f t="shared" si="4"/>
        <v>3176.22</v>
      </c>
      <c r="L73" s="2"/>
      <c r="M73" s="2">
        <f t="shared" si="7"/>
        <v>0</v>
      </c>
      <c r="N73" s="2">
        <f t="shared" si="8"/>
        <v>144.07999999999993</v>
      </c>
      <c r="P73" s="12"/>
      <c r="Q73" s="20"/>
      <c r="R73" s="8"/>
    </row>
    <row r="74" spans="1:18">
      <c r="A74" s="3" t="s">
        <v>83</v>
      </c>
      <c r="B74" s="2"/>
      <c r="C74" s="2"/>
      <c r="D74" s="2"/>
      <c r="E74" s="2">
        <f t="shared" si="5"/>
        <v>2014.8</v>
      </c>
      <c r="F74" s="2">
        <v>985.8</v>
      </c>
      <c r="G74" s="2"/>
      <c r="H74" s="2">
        <v>1029</v>
      </c>
      <c r="I74" s="2">
        <v>1873.05</v>
      </c>
      <c r="J74" s="2">
        <f t="shared" si="6"/>
        <v>2014.8</v>
      </c>
      <c r="K74" s="2">
        <f t="shared" si="4"/>
        <v>2014.8</v>
      </c>
      <c r="L74" s="2"/>
      <c r="M74" s="2">
        <f t="shared" si="7"/>
        <v>0</v>
      </c>
      <c r="N74" s="2">
        <f t="shared" si="8"/>
        <v>141.75</v>
      </c>
      <c r="P74" s="19"/>
      <c r="Q74" s="20"/>
      <c r="R74" s="8"/>
    </row>
    <row r="75" spans="1:18">
      <c r="A75" s="3" t="s">
        <v>84</v>
      </c>
      <c r="B75" s="2"/>
      <c r="C75" s="2"/>
      <c r="D75" s="2">
        <v>291.72000000000003</v>
      </c>
      <c r="E75" s="2">
        <f t="shared" si="5"/>
        <v>4267.8</v>
      </c>
      <c r="F75" s="2">
        <v>2809.8</v>
      </c>
      <c r="G75" s="2"/>
      <c r="H75" s="2">
        <v>1458</v>
      </c>
      <c r="I75" s="2">
        <v>3748.69</v>
      </c>
      <c r="J75" s="2">
        <f t="shared" si="6"/>
        <v>4267.8</v>
      </c>
      <c r="K75" s="2">
        <f t="shared" si="4"/>
        <v>4267.8</v>
      </c>
      <c r="L75" s="2"/>
      <c r="M75" s="2">
        <f t="shared" si="7"/>
        <v>0</v>
      </c>
      <c r="N75" s="2">
        <f t="shared" si="8"/>
        <v>810.83000000000038</v>
      </c>
      <c r="P75" s="19"/>
      <c r="Q75" s="20"/>
      <c r="R75" s="8"/>
    </row>
    <row r="76" spans="1:18">
      <c r="A76" s="3" t="s">
        <v>85</v>
      </c>
      <c r="B76" s="2"/>
      <c r="C76" s="2"/>
      <c r="D76" s="2">
        <v>201.66</v>
      </c>
      <c r="E76" s="2">
        <f t="shared" si="5"/>
        <v>2534.7599999999998</v>
      </c>
      <c r="F76" s="2">
        <v>1668.84</v>
      </c>
      <c r="G76" s="2"/>
      <c r="H76" s="2">
        <v>865.92</v>
      </c>
      <c r="I76" s="2">
        <v>2524.2399999999998</v>
      </c>
      <c r="J76" s="2">
        <f t="shared" si="6"/>
        <v>2534.7599999999998</v>
      </c>
      <c r="K76" s="2">
        <f t="shared" si="4"/>
        <v>2534.7599999999998</v>
      </c>
      <c r="L76" s="2"/>
      <c r="M76" s="2">
        <f t="shared" si="7"/>
        <v>0</v>
      </c>
      <c r="N76" s="2">
        <f t="shared" si="8"/>
        <v>212.17999999999984</v>
      </c>
      <c r="P76" s="19"/>
      <c r="Q76" s="20"/>
      <c r="R76" s="8"/>
    </row>
    <row r="77" spans="1:18">
      <c r="A77" s="3" t="s">
        <v>86</v>
      </c>
      <c r="B77" s="2"/>
      <c r="C77" s="2">
        <v>2230.08</v>
      </c>
      <c r="D77" s="2">
        <v>191.68</v>
      </c>
      <c r="E77" s="2">
        <f t="shared" si="5"/>
        <v>2467.2600000000002</v>
      </c>
      <c r="F77" s="2">
        <v>1624.38</v>
      </c>
      <c r="G77" s="2"/>
      <c r="H77" s="2">
        <v>842.88</v>
      </c>
      <c r="I77" s="2">
        <v>2462.15</v>
      </c>
      <c r="J77" s="2">
        <f t="shared" si="6"/>
        <v>4697.34</v>
      </c>
      <c r="K77" s="2">
        <f t="shared" si="4"/>
        <v>2467.2600000000002</v>
      </c>
      <c r="L77" s="2"/>
      <c r="M77" s="2">
        <f t="shared" si="7"/>
        <v>2230.08</v>
      </c>
      <c r="N77" s="2">
        <f t="shared" si="8"/>
        <v>196.78999999999996</v>
      </c>
      <c r="P77" s="19"/>
      <c r="Q77" s="20"/>
      <c r="R77" s="8"/>
    </row>
    <row r="78" spans="1:18">
      <c r="A78" s="3" t="s">
        <v>87</v>
      </c>
      <c r="B78" s="2"/>
      <c r="C78" s="2">
        <v>5119.62</v>
      </c>
      <c r="D78" s="2">
        <v>271.44</v>
      </c>
      <c r="E78" s="2">
        <f t="shared" si="5"/>
        <v>3245.76</v>
      </c>
      <c r="F78" s="2">
        <v>2136.96</v>
      </c>
      <c r="G78" s="2"/>
      <c r="H78" s="2">
        <v>1108.8</v>
      </c>
      <c r="I78" s="2">
        <v>3254.07</v>
      </c>
      <c r="J78" s="2">
        <f t="shared" si="6"/>
        <v>8365.380000000001</v>
      </c>
      <c r="K78" s="2">
        <f t="shared" si="4"/>
        <v>3245.76</v>
      </c>
      <c r="L78" s="2"/>
      <c r="M78" s="2">
        <f t="shared" si="7"/>
        <v>5119.6200000000008</v>
      </c>
      <c r="N78" s="2">
        <f t="shared" si="8"/>
        <v>263.13000000000011</v>
      </c>
      <c r="P78" s="19"/>
      <c r="Q78" s="20"/>
      <c r="R78" s="8"/>
    </row>
    <row r="79" spans="1:18">
      <c r="A79" s="3" t="s">
        <v>88</v>
      </c>
      <c r="B79" s="2"/>
      <c r="C79" s="2"/>
      <c r="D79" s="2">
        <v>90.01</v>
      </c>
      <c r="E79" s="2">
        <f t="shared" si="5"/>
        <v>3114.48</v>
      </c>
      <c r="F79" s="2">
        <v>2050.44</v>
      </c>
      <c r="G79" s="2"/>
      <c r="H79" s="2">
        <v>1064.04</v>
      </c>
      <c r="I79" s="2">
        <v>2893.47</v>
      </c>
      <c r="J79" s="2">
        <f t="shared" si="6"/>
        <v>3114.48</v>
      </c>
      <c r="K79" s="2">
        <f t="shared" si="4"/>
        <v>3114.48</v>
      </c>
      <c r="L79" s="2"/>
      <c r="M79" s="2">
        <f t="shared" si="7"/>
        <v>0</v>
      </c>
      <c r="N79" s="2">
        <f t="shared" si="8"/>
        <v>311.02000000000044</v>
      </c>
      <c r="P79" s="19"/>
      <c r="Q79" s="20"/>
      <c r="R79" s="8"/>
    </row>
    <row r="80" spans="1:18">
      <c r="A80" s="3" t="s">
        <v>89</v>
      </c>
      <c r="B80" s="2"/>
      <c r="C80" s="2"/>
      <c r="D80" s="2">
        <v>98.31</v>
      </c>
      <c r="E80" s="2">
        <f t="shared" si="5"/>
        <v>2830.44</v>
      </c>
      <c r="F80" s="2">
        <v>1863.48</v>
      </c>
      <c r="G80" s="2"/>
      <c r="H80" s="2">
        <v>966.96</v>
      </c>
      <c r="I80" s="2">
        <v>2787.89</v>
      </c>
      <c r="J80" s="2">
        <f t="shared" si="6"/>
        <v>2830.44</v>
      </c>
      <c r="K80" s="2">
        <f t="shared" si="4"/>
        <v>2830.44</v>
      </c>
      <c r="L80" s="2"/>
      <c r="M80" s="2">
        <f t="shared" si="7"/>
        <v>0</v>
      </c>
      <c r="N80" s="2">
        <f t="shared" si="8"/>
        <v>140.86000000000013</v>
      </c>
      <c r="P80" s="19"/>
      <c r="Q80" s="20"/>
      <c r="R80" s="8"/>
    </row>
    <row r="81" spans="1:18">
      <c r="A81" s="3" t="s">
        <v>90</v>
      </c>
      <c r="B81" s="2"/>
      <c r="C81" s="2">
        <v>27396.03</v>
      </c>
      <c r="D81" s="2"/>
      <c r="E81" s="2">
        <f t="shared" si="5"/>
        <v>3591.66</v>
      </c>
      <c r="F81" s="2">
        <v>2364.66</v>
      </c>
      <c r="G81" s="2"/>
      <c r="H81" s="2">
        <v>1227</v>
      </c>
      <c r="I81" s="2">
        <v>4283.1499999999996</v>
      </c>
      <c r="J81" s="2">
        <f t="shared" si="6"/>
        <v>30987.69</v>
      </c>
      <c r="K81" s="2">
        <f t="shared" si="4"/>
        <v>3591.66</v>
      </c>
      <c r="L81" s="2"/>
      <c r="M81" s="2">
        <f t="shared" si="7"/>
        <v>27396.03</v>
      </c>
      <c r="N81" s="2">
        <f t="shared" si="8"/>
        <v>-691.48999999999978</v>
      </c>
      <c r="P81" s="19"/>
      <c r="Q81" s="20"/>
      <c r="R81" s="8"/>
    </row>
    <row r="82" spans="1:18">
      <c r="A82" s="3" t="s">
        <v>91</v>
      </c>
      <c r="B82" s="2"/>
      <c r="C82" s="2">
        <v>791.36</v>
      </c>
      <c r="D82" s="2">
        <v>243.58</v>
      </c>
      <c r="E82" s="2">
        <f t="shared" si="5"/>
        <v>2975.28</v>
      </c>
      <c r="F82" s="2">
        <v>1958.88</v>
      </c>
      <c r="G82" s="2"/>
      <c r="H82" s="2">
        <v>1016.4</v>
      </c>
      <c r="I82" s="2">
        <v>2962.6</v>
      </c>
      <c r="J82" s="2">
        <f t="shared" si="6"/>
        <v>3766.6400000000003</v>
      </c>
      <c r="K82" s="2">
        <f t="shared" si="4"/>
        <v>2975.28</v>
      </c>
      <c r="L82" s="2"/>
      <c r="M82" s="2">
        <f t="shared" si="7"/>
        <v>791.36000000000013</v>
      </c>
      <c r="N82" s="2">
        <f t="shared" si="8"/>
        <v>256.26000000000022</v>
      </c>
      <c r="P82" s="19"/>
      <c r="Q82" s="20"/>
      <c r="R82" s="8"/>
    </row>
    <row r="83" spans="1:18">
      <c r="A83" s="3" t="s">
        <v>92</v>
      </c>
      <c r="B83" s="2"/>
      <c r="C83" s="2">
        <v>224.58</v>
      </c>
      <c r="D83" s="2">
        <v>108.95</v>
      </c>
      <c r="E83" s="2">
        <f t="shared" si="5"/>
        <v>3004.3199999999997</v>
      </c>
      <c r="F83" s="2">
        <v>1977.96</v>
      </c>
      <c r="G83" s="2"/>
      <c r="H83" s="2">
        <v>1026.3599999999999</v>
      </c>
      <c r="I83" s="2">
        <v>2851.12</v>
      </c>
      <c r="J83" s="2">
        <f t="shared" si="6"/>
        <v>3228.8999999999996</v>
      </c>
      <c r="K83" s="2">
        <f t="shared" si="4"/>
        <v>3004.3199999999997</v>
      </c>
      <c r="L83" s="2"/>
      <c r="M83" s="2">
        <f t="shared" si="7"/>
        <v>224.57999999999993</v>
      </c>
      <c r="N83" s="2">
        <f t="shared" si="8"/>
        <v>262.14999999999964</v>
      </c>
      <c r="P83" s="19"/>
      <c r="Q83" s="20"/>
      <c r="R83" s="8"/>
    </row>
    <row r="84" spans="1:18">
      <c r="A84" s="3" t="s">
        <v>93</v>
      </c>
      <c r="B84" s="2"/>
      <c r="C84" s="2"/>
      <c r="D84" s="2">
        <v>87.41</v>
      </c>
      <c r="E84" s="2">
        <f t="shared" si="5"/>
        <v>3164.76</v>
      </c>
      <c r="F84" s="2">
        <v>2083.56</v>
      </c>
      <c r="G84" s="2"/>
      <c r="H84" s="2">
        <v>1081.2</v>
      </c>
      <c r="I84" s="2">
        <v>3103.2</v>
      </c>
      <c r="J84" s="2">
        <f t="shared" si="6"/>
        <v>3164.76</v>
      </c>
      <c r="K84" s="2">
        <f t="shared" si="4"/>
        <v>3164.76</v>
      </c>
      <c r="L84" s="2"/>
      <c r="M84" s="2">
        <f t="shared" si="7"/>
        <v>0</v>
      </c>
      <c r="N84" s="2">
        <f t="shared" si="8"/>
        <v>148.97000000000025</v>
      </c>
      <c r="P84" s="19"/>
      <c r="Q84" s="20"/>
      <c r="R84" s="8"/>
    </row>
    <row r="85" spans="1:18">
      <c r="A85" s="3" t="s">
        <v>94</v>
      </c>
      <c r="B85" s="2"/>
      <c r="C85" s="2"/>
      <c r="D85" s="2">
        <v>293.56</v>
      </c>
      <c r="E85" s="2">
        <f t="shared" si="5"/>
        <v>3680.5199999999995</v>
      </c>
      <c r="F85" s="2">
        <v>2423.16</v>
      </c>
      <c r="G85" s="2"/>
      <c r="H85" s="2">
        <v>1257.3599999999999</v>
      </c>
      <c r="I85" s="2">
        <v>3822.09</v>
      </c>
      <c r="J85" s="2">
        <f t="shared" si="6"/>
        <v>3680.5199999999995</v>
      </c>
      <c r="K85" s="2">
        <f t="shared" si="4"/>
        <v>3680.5199999999995</v>
      </c>
      <c r="L85" s="2"/>
      <c r="M85" s="2">
        <f t="shared" si="7"/>
        <v>0</v>
      </c>
      <c r="N85" s="2">
        <f t="shared" si="8"/>
        <v>151.98999999999933</v>
      </c>
      <c r="P85" s="19"/>
      <c r="Q85" s="20"/>
      <c r="R85" s="8"/>
    </row>
    <row r="86" spans="1:18">
      <c r="A86" s="3" t="s">
        <v>95</v>
      </c>
      <c r="B86" s="2"/>
      <c r="C86" s="2"/>
      <c r="D86" s="2">
        <v>331.37</v>
      </c>
      <c r="E86" s="2">
        <f t="shared" si="5"/>
        <v>3837.06</v>
      </c>
      <c r="F86" s="2">
        <v>2526.1799999999998</v>
      </c>
      <c r="G86" s="2"/>
      <c r="H86" s="2">
        <v>1310.88</v>
      </c>
      <c r="I86" s="2">
        <v>3826.78</v>
      </c>
      <c r="J86" s="2">
        <f t="shared" si="6"/>
        <v>3837.06</v>
      </c>
      <c r="K86" s="2">
        <f t="shared" si="4"/>
        <v>3837.06</v>
      </c>
      <c r="L86" s="2"/>
      <c r="M86" s="2">
        <f t="shared" si="7"/>
        <v>0</v>
      </c>
      <c r="N86" s="2">
        <f t="shared" si="8"/>
        <v>341.65000000000009</v>
      </c>
      <c r="P86" s="19"/>
      <c r="Q86" s="20"/>
      <c r="R86" s="8"/>
    </row>
    <row r="87" spans="1:18">
      <c r="A87" s="3" t="s">
        <v>96</v>
      </c>
      <c r="B87" s="2"/>
      <c r="C87" s="2"/>
      <c r="D87" s="2">
        <v>127.06</v>
      </c>
      <c r="E87" s="2">
        <f t="shared" si="5"/>
        <v>2762.76</v>
      </c>
      <c r="F87" s="2">
        <v>1818.96</v>
      </c>
      <c r="G87" s="2"/>
      <c r="H87" s="2">
        <v>943.8</v>
      </c>
      <c r="I87" s="2">
        <v>2577.34</v>
      </c>
      <c r="J87" s="2">
        <f t="shared" si="6"/>
        <v>2762.76</v>
      </c>
      <c r="K87" s="2">
        <f t="shared" si="4"/>
        <v>2762.76</v>
      </c>
      <c r="L87" s="2"/>
      <c r="M87" s="2">
        <f t="shared" si="7"/>
        <v>0</v>
      </c>
      <c r="N87" s="2">
        <f t="shared" si="8"/>
        <v>312.48</v>
      </c>
      <c r="P87" s="19"/>
      <c r="Q87" s="20"/>
      <c r="R87" s="8"/>
    </row>
    <row r="88" spans="1:18">
      <c r="A88" s="3" t="s">
        <v>97</v>
      </c>
      <c r="B88" s="2"/>
      <c r="C88" s="2"/>
      <c r="D88" s="2">
        <v>246.03</v>
      </c>
      <c r="E88" s="2">
        <f t="shared" si="5"/>
        <v>3636.12</v>
      </c>
      <c r="F88" s="2">
        <v>2393.88</v>
      </c>
      <c r="G88" s="2"/>
      <c r="H88" s="2">
        <v>1242.24</v>
      </c>
      <c r="I88" s="2">
        <v>3554.35</v>
      </c>
      <c r="J88" s="2">
        <f t="shared" si="6"/>
        <v>3636.12</v>
      </c>
      <c r="K88" s="2">
        <f t="shared" si="4"/>
        <v>3636.12</v>
      </c>
      <c r="L88" s="2"/>
      <c r="M88" s="2">
        <f t="shared" si="7"/>
        <v>0</v>
      </c>
      <c r="N88" s="2">
        <f t="shared" si="8"/>
        <v>327.80000000000018</v>
      </c>
      <c r="P88" s="19"/>
      <c r="Q88" s="20"/>
      <c r="R88" s="8"/>
    </row>
    <row r="89" spans="1:18">
      <c r="A89" s="3" t="s">
        <v>98</v>
      </c>
      <c r="B89" s="2"/>
      <c r="C89" s="2">
        <v>6206.83</v>
      </c>
      <c r="D89" s="2">
        <v>269.12</v>
      </c>
      <c r="E89" s="2">
        <f t="shared" si="5"/>
        <v>3135.66</v>
      </c>
      <c r="F89" s="2">
        <v>2064.42</v>
      </c>
      <c r="G89" s="2"/>
      <c r="H89" s="2">
        <v>1071.24</v>
      </c>
      <c r="I89" s="2">
        <v>3137.86</v>
      </c>
      <c r="J89" s="2">
        <f t="shared" si="6"/>
        <v>9342.49</v>
      </c>
      <c r="K89" s="2">
        <f t="shared" si="4"/>
        <v>3135.66</v>
      </c>
      <c r="L89" s="2"/>
      <c r="M89" s="2">
        <f t="shared" si="7"/>
        <v>6206.83</v>
      </c>
      <c r="N89" s="2">
        <f t="shared" si="8"/>
        <v>266.91999999999962</v>
      </c>
      <c r="P89" s="19"/>
      <c r="Q89" s="20"/>
      <c r="R89" s="8"/>
    </row>
    <row r="90" spans="1:18">
      <c r="A90" s="3" t="s">
        <v>99</v>
      </c>
      <c r="B90" s="2"/>
      <c r="C90" s="2"/>
      <c r="D90" s="2">
        <v>110.74</v>
      </c>
      <c r="E90" s="2">
        <f t="shared" si="5"/>
        <v>3232.3199999999997</v>
      </c>
      <c r="F90" s="2">
        <v>2128.08</v>
      </c>
      <c r="G90" s="2"/>
      <c r="H90" s="2">
        <v>1104.24</v>
      </c>
      <c r="I90" s="2">
        <v>3197.54</v>
      </c>
      <c r="J90" s="2">
        <f t="shared" si="6"/>
        <v>3232.3199999999997</v>
      </c>
      <c r="K90" s="2">
        <f t="shared" si="4"/>
        <v>3232.3199999999997</v>
      </c>
      <c r="L90" s="2"/>
      <c r="M90" s="2">
        <f t="shared" si="7"/>
        <v>0</v>
      </c>
      <c r="N90" s="2">
        <f t="shared" si="8"/>
        <v>145.51999999999953</v>
      </c>
      <c r="P90" s="19"/>
      <c r="Q90" s="20"/>
      <c r="R90" s="8"/>
    </row>
    <row r="91" spans="1:18">
      <c r="A91" s="3" t="s">
        <v>100</v>
      </c>
      <c r="B91" s="2"/>
      <c r="C91" s="2"/>
      <c r="D91" s="2">
        <v>163.26</v>
      </c>
      <c r="E91" s="2">
        <f t="shared" si="5"/>
        <v>3916.26</v>
      </c>
      <c r="F91" s="2">
        <v>2578.38</v>
      </c>
      <c r="G91" s="2"/>
      <c r="H91" s="2">
        <v>1337.88</v>
      </c>
      <c r="I91" s="2">
        <v>3923.52</v>
      </c>
      <c r="J91" s="2">
        <f t="shared" si="6"/>
        <v>3916.26</v>
      </c>
      <c r="K91" s="2">
        <f t="shared" si="4"/>
        <v>3916.26</v>
      </c>
      <c r="L91" s="2"/>
      <c r="M91" s="2">
        <f t="shared" si="7"/>
        <v>0</v>
      </c>
      <c r="N91" s="2">
        <f t="shared" si="8"/>
        <v>156.00000000000045</v>
      </c>
      <c r="P91" s="19"/>
      <c r="Q91" s="20"/>
      <c r="R91" s="8"/>
    </row>
    <row r="92" spans="1:18">
      <c r="A92" s="3" t="s">
        <v>101</v>
      </c>
      <c r="B92" s="2"/>
      <c r="C92" s="2"/>
      <c r="D92" s="2">
        <v>102.93</v>
      </c>
      <c r="E92" s="2">
        <f t="shared" si="5"/>
        <v>2838.18</v>
      </c>
      <c r="F92" s="2">
        <v>1868.58</v>
      </c>
      <c r="G92" s="2"/>
      <c r="H92" s="2">
        <v>969.6</v>
      </c>
      <c r="I92" s="2">
        <v>2829.27</v>
      </c>
      <c r="J92" s="2">
        <f t="shared" si="6"/>
        <v>2838.18</v>
      </c>
      <c r="K92" s="2">
        <f t="shared" ref="K92:K102" si="9">E92</f>
        <v>2838.18</v>
      </c>
      <c r="L92" s="2"/>
      <c r="M92" s="2">
        <f t="shared" si="7"/>
        <v>0</v>
      </c>
      <c r="N92" s="2">
        <f t="shared" si="8"/>
        <v>111.83999999999969</v>
      </c>
      <c r="P92" s="21"/>
      <c r="Q92" s="20"/>
      <c r="R92" s="8"/>
    </row>
    <row r="93" spans="1:18">
      <c r="A93" s="3" t="s">
        <v>102</v>
      </c>
      <c r="B93" s="2"/>
      <c r="C93" s="2"/>
      <c r="D93" s="2">
        <v>232.45</v>
      </c>
      <c r="E93" s="2">
        <f t="shared" si="5"/>
        <v>2946.3599999999997</v>
      </c>
      <c r="F93" s="2">
        <v>1939.8</v>
      </c>
      <c r="G93" s="2"/>
      <c r="H93" s="2">
        <v>1006.56</v>
      </c>
      <c r="I93" s="2">
        <v>2632.49</v>
      </c>
      <c r="J93" s="2">
        <f t="shared" si="6"/>
        <v>2946.3599999999997</v>
      </c>
      <c r="K93" s="2">
        <f t="shared" si="9"/>
        <v>2946.3599999999997</v>
      </c>
      <c r="L93" s="2"/>
      <c r="M93" s="2">
        <f t="shared" si="7"/>
        <v>0</v>
      </c>
      <c r="N93" s="2">
        <f t="shared" si="8"/>
        <v>546.31999999999971</v>
      </c>
      <c r="P93" s="19"/>
      <c r="Q93" s="20"/>
      <c r="R93" s="8"/>
    </row>
    <row r="94" spans="1:18">
      <c r="A94" s="3" t="s">
        <v>103</v>
      </c>
      <c r="B94" s="2"/>
      <c r="C94" s="2"/>
      <c r="D94" s="2">
        <v>191.65</v>
      </c>
      <c r="E94" s="2">
        <f t="shared" si="5"/>
        <v>3102.7799999999997</v>
      </c>
      <c r="F94" s="2">
        <v>2042.82</v>
      </c>
      <c r="G94" s="2"/>
      <c r="H94" s="2">
        <v>1059.96</v>
      </c>
      <c r="I94" s="2">
        <v>3007.01</v>
      </c>
      <c r="J94" s="2">
        <f t="shared" si="6"/>
        <v>3102.7799999999997</v>
      </c>
      <c r="K94" s="2">
        <f t="shared" si="9"/>
        <v>3102.7799999999997</v>
      </c>
      <c r="L94" s="2"/>
      <c r="M94" s="2">
        <f t="shared" si="7"/>
        <v>0</v>
      </c>
      <c r="N94" s="2">
        <f t="shared" si="8"/>
        <v>287.41999999999962</v>
      </c>
      <c r="P94" s="19"/>
      <c r="Q94" s="20"/>
      <c r="R94" s="8"/>
    </row>
    <row r="95" spans="1:18">
      <c r="A95" s="3" t="s">
        <v>104</v>
      </c>
      <c r="B95" s="2"/>
      <c r="C95" s="2">
        <v>-67182.77</v>
      </c>
      <c r="D95" s="2">
        <v>191.24</v>
      </c>
      <c r="E95" s="2">
        <f t="shared" si="5"/>
        <v>1874.04</v>
      </c>
      <c r="F95" s="2">
        <v>1233.8399999999999</v>
      </c>
      <c r="G95" s="2"/>
      <c r="H95" s="2">
        <v>640.20000000000005</v>
      </c>
      <c r="I95" s="2">
        <v>1739.47</v>
      </c>
      <c r="J95" s="2">
        <f t="shared" si="6"/>
        <v>-65308.73</v>
      </c>
      <c r="K95" s="2">
        <f t="shared" si="9"/>
        <v>1874.04</v>
      </c>
      <c r="L95" s="2"/>
      <c r="M95" s="2">
        <f t="shared" si="7"/>
        <v>-67182.77</v>
      </c>
      <c r="N95" s="2">
        <f t="shared" si="8"/>
        <v>325.80999999999972</v>
      </c>
      <c r="P95" s="19"/>
      <c r="Q95" s="20"/>
      <c r="R95" s="8"/>
    </row>
    <row r="96" spans="1:18">
      <c r="A96" s="3" t="s">
        <v>105</v>
      </c>
      <c r="B96" s="2"/>
      <c r="C96" s="2">
        <v>-44238.8</v>
      </c>
      <c r="D96" s="2">
        <v>573.49</v>
      </c>
      <c r="E96" s="2">
        <f t="shared" si="5"/>
        <v>3002.46</v>
      </c>
      <c r="F96" s="2">
        <v>1976.7</v>
      </c>
      <c r="G96" s="2"/>
      <c r="H96" s="2">
        <v>1025.76</v>
      </c>
      <c r="I96" s="2">
        <v>9531.5400000000009</v>
      </c>
      <c r="J96" s="2">
        <f t="shared" si="6"/>
        <v>-41236.340000000004</v>
      </c>
      <c r="K96" s="2">
        <f t="shared" si="9"/>
        <v>3002.46</v>
      </c>
      <c r="L96" s="2"/>
      <c r="M96" s="2">
        <f t="shared" si="7"/>
        <v>-44238.8</v>
      </c>
      <c r="N96" s="2">
        <f t="shared" si="8"/>
        <v>-5955.5900000000011</v>
      </c>
      <c r="P96" s="19"/>
      <c r="Q96" s="20"/>
      <c r="R96" s="8"/>
    </row>
    <row r="97" spans="1:18">
      <c r="A97" s="3" t="s">
        <v>106</v>
      </c>
      <c r="B97" s="2"/>
      <c r="C97" s="2"/>
      <c r="D97" s="2">
        <v>1322.08</v>
      </c>
      <c r="E97" s="2">
        <f t="shared" si="5"/>
        <v>3070.02</v>
      </c>
      <c r="F97" s="2">
        <v>2021.22</v>
      </c>
      <c r="G97" s="2"/>
      <c r="H97" s="2">
        <v>1048.8</v>
      </c>
      <c r="I97" s="2">
        <v>3898.09</v>
      </c>
      <c r="J97" s="2">
        <f t="shared" si="6"/>
        <v>3070.02</v>
      </c>
      <c r="K97" s="2">
        <f t="shared" si="9"/>
        <v>3070.02</v>
      </c>
      <c r="L97" s="2"/>
      <c r="M97" s="2">
        <f t="shared" si="7"/>
        <v>0</v>
      </c>
      <c r="N97" s="2">
        <f t="shared" si="8"/>
        <v>494.01000000000022</v>
      </c>
      <c r="P97" s="19"/>
      <c r="Q97" s="20"/>
      <c r="R97" s="8"/>
    </row>
    <row r="98" spans="1:18">
      <c r="A98" s="3" t="s">
        <v>107</v>
      </c>
      <c r="B98" s="2"/>
      <c r="C98" s="2"/>
      <c r="D98" s="2">
        <v>42.43</v>
      </c>
      <c r="E98" s="2">
        <f t="shared" si="5"/>
        <v>926.76</v>
      </c>
      <c r="F98" s="2"/>
      <c r="G98" s="2"/>
      <c r="H98" s="2">
        <v>926.76</v>
      </c>
      <c r="I98" s="2">
        <v>919.36</v>
      </c>
      <c r="J98" s="2">
        <f t="shared" si="6"/>
        <v>926.76</v>
      </c>
      <c r="K98" s="2">
        <f t="shared" si="9"/>
        <v>926.76</v>
      </c>
      <c r="L98" s="2"/>
      <c r="M98" s="2">
        <f t="shared" si="7"/>
        <v>0</v>
      </c>
      <c r="N98" s="2">
        <f t="shared" si="8"/>
        <v>49.829999999999927</v>
      </c>
      <c r="P98" s="19"/>
      <c r="Q98" s="20"/>
      <c r="R98" s="8"/>
    </row>
    <row r="99" spans="1:18">
      <c r="A99" s="3" t="s">
        <v>108</v>
      </c>
      <c r="B99" s="2"/>
      <c r="C99" s="2"/>
      <c r="D99" s="2">
        <v>31.16</v>
      </c>
      <c r="E99" s="2">
        <f t="shared" ref="E99:E103" si="10">F99+G99+H99</f>
        <v>718.2</v>
      </c>
      <c r="F99" s="2"/>
      <c r="G99" s="2"/>
      <c r="H99" s="2">
        <v>718.2</v>
      </c>
      <c r="I99" s="2">
        <v>688.46</v>
      </c>
      <c r="J99" s="2">
        <f t="shared" ref="J99:J103" si="11">C99+E99</f>
        <v>718.2</v>
      </c>
      <c r="K99" s="2">
        <f t="shared" si="9"/>
        <v>718.2</v>
      </c>
      <c r="L99" s="2"/>
      <c r="M99" s="2">
        <f t="shared" ref="M99:M102" si="12">C99+E99-K99</f>
        <v>0</v>
      </c>
      <c r="N99" s="2">
        <f t="shared" ref="N99:N103" si="13">D99+E99-I99</f>
        <v>60.899999999999977</v>
      </c>
      <c r="P99" s="19"/>
      <c r="Q99" s="20"/>
      <c r="R99" s="8"/>
    </row>
    <row r="100" spans="1:18">
      <c r="A100" s="3" t="s">
        <v>109</v>
      </c>
      <c r="B100" s="2"/>
      <c r="C100" s="2">
        <v>4844.09</v>
      </c>
      <c r="D100" s="2">
        <v>214.66</v>
      </c>
      <c r="E100" s="2">
        <f t="shared" si="10"/>
        <v>2755.14</v>
      </c>
      <c r="F100" s="2">
        <v>1813.86</v>
      </c>
      <c r="G100" s="2"/>
      <c r="H100" s="2">
        <v>941.28</v>
      </c>
      <c r="I100" s="2">
        <v>2748.12</v>
      </c>
      <c r="J100" s="2">
        <f t="shared" si="11"/>
        <v>7599.23</v>
      </c>
      <c r="K100" s="2">
        <f t="shared" si="9"/>
        <v>2755.14</v>
      </c>
      <c r="L100" s="2"/>
      <c r="M100" s="2">
        <f t="shared" si="12"/>
        <v>4844.09</v>
      </c>
      <c r="N100" s="2">
        <f t="shared" si="13"/>
        <v>221.67999999999984</v>
      </c>
      <c r="P100" s="19"/>
      <c r="Q100" s="20"/>
      <c r="R100" s="8"/>
    </row>
    <row r="101" spans="1:18">
      <c r="A101" s="3" t="s">
        <v>110</v>
      </c>
      <c r="B101" s="2"/>
      <c r="C101" s="2">
        <v>976.22</v>
      </c>
      <c r="D101" s="2">
        <v>340.11</v>
      </c>
      <c r="E101" s="2">
        <f t="shared" si="10"/>
        <v>3715.3199999999997</v>
      </c>
      <c r="F101" s="2">
        <v>2446.08</v>
      </c>
      <c r="G101" s="2"/>
      <c r="H101" s="2">
        <v>1269.24</v>
      </c>
      <c r="I101" s="2">
        <v>3253.91</v>
      </c>
      <c r="J101" s="2">
        <f t="shared" si="11"/>
        <v>4691.54</v>
      </c>
      <c r="K101" s="2">
        <f t="shared" si="9"/>
        <v>3715.3199999999997</v>
      </c>
      <c r="L101" s="2"/>
      <c r="M101" s="2">
        <f t="shared" si="12"/>
        <v>976.22000000000025</v>
      </c>
      <c r="N101" s="2">
        <f t="shared" si="13"/>
        <v>801.52</v>
      </c>
      <c r="P101" s="19"/>
      <c r="Q101" s="20"/>
      <c r="R101" s="8"/>
    </row>
    <row r="102" spans="1:18">
      <c r="A102" s="3" t="s">
        <v>111</v>
      </c>
      <c r="B102" s="2"/>
      <c r="C102" s="2">
        <v>5261.48</v>
      </c>
      <c r="D102" s="2">
        <v>126.45</v>
      </c>
      <c r="E102" s="2">
        <f t="shared" si="10"/>
        <v>3153.06</v>
      </c>
      <c r="F102" s="2">
        <v>2075.94</v>
      </c>
      <c r="G102" s="2"/>
      <c r="H102" s="2">
        <v>1077.1199999999999</v>
      </c>
      <c r="I102" s="2">
        <v>2866.96</v>
      </c>
      <c r="J102" s="2">
        <f t="shared" si="11"/>
        <v>8414.5399999999991</v>
      </c>
      <c r="K102" s="2">
        <f t="shared" si="9"/>
        <v>3153.06</v>
      </c>
      <c r="L102" s="2"/>
      <c r="M102" s="2">
        <f t="shared" si="12"/>
        <v>5261.48</v>
      </c>
      <c r="N102" s="2">
        <f t="shared" si="13"/>
        <v>412.54999999999973</v>
      </c>
      <c r="P102" s="19"/>
      <c r="Q102" s="20"/>
      <c r="R102" s="8"/>
    </row>
    <row r="103" spans="1:18">
      <c r="A103" s="4" t="s">
        <v>112</v>
      </c>
      <c r="B103" s="5"/>
      <c r="C103" s="5">
        <f>SUM(C5:C102)</f>
        <v>2214921.3800000018</v>
      </c>
      <c r="D103" s="5">
        <f>SUM(D5:D102)</f>
        <v>1126575.6300000001</v>
      </c>
      <c r="E103" s="5">
        <f t="shared" si="10"/>
        <v>12969318.240000002</v>
      </c>
      <c r="F103" s="5">
        <f>SUM(F5:F102)</f>
        <v>7081928.7100000046</v>
      </c>
      <c r="G103" s="5">
        <f>SUM(G5:G102)</f>
        <v>2850706.8899999992</v>
      </c>
      <c r="H103" s="5">
        <f>SUM(H5:H102)</f>
        <v>3036682.6399999983</v>
      </c>
      <c r="I103" s="5">
        <f>SUM(I5:I102)</f>
        <v>12781197.299999993</v>
      </c>
      <c r="J103" s="5">
        <f t="shared" si="11"/>
        <v>15184239.620000005</v>
      </c>
      <c r="K103" s="5">
        <f>SUM(K5:K102)</f>
        <v>13368264.729999997</v>
      </c>
      <c r="L103" s="2"/>
      <c r="M103" s="5">
        <f>SUM(M5:M102)</f>
        <v>1815974.8899999994</v>
      </c>
      <c r="N103" s="5">
        <f t="shared" si="13"/>
        <v>1314696.5700000096</v>
      </c>
      <c r="P103" s="19"/>
      <c r="Q103" s="20"/>
      <c r="R103" s="17"/>
    </row>
    <row r="104" spans="1:18">
      <c r="A104" s="6" t="s">
        <v>113</v>
      </c>
      <c r="B104" s="2"/>
      <c r="C104" s="2">
        <v>0</v>
      </c>
      <c r="D104" s="2">
        <v>0</v>
      </c>
      <c r="E104" s="2">
        <f t="shared" ref="E104:E107" si="14">F104+H104</f>
        <v>299394.14999999997</v>
      </c>
      <c r="F104" s="2">
        <v>254185.8</v>
      </c>
      <c r="G104" s="2">
        <v>0</v>
      </c>
      <c r="H104" s="2">
        <v>45208.35</v>
      </c>
      <c r="I104" s="2">
        <v>220971.55</v>
      </c>
      <c r="J104" s="2">
        <f>E104+30316.55</f>
        <v>329710.69999999995</v>
      </c>
      <c r="K104" s="2">
        <v>272047.84999999998</v>
      </c>
      <c r="L104" s="2"/>
      <c r="M104" s="2">
        <v>57662.85</v>
      </c>
      <c r="N104" s="2">
        <f>E104-I104</f>
        <v>78422.599999999977</v>
      </c>
      <c r="P104" s="19"/>
      <c r="Q104" s="20"/>
      <c r="R104" s="17"/>
    </row>
    <row r="105" spans="1:18">
      <c r="A105" s="6" t="s">
        <v>114</v>
      </c>
      <c r="B105" s="2"/>
      <c r="C105" s="2">
        <v>0</v>
      </c>
      <c r="D105" s="2">
        <v>0</v>
      </c>
      <c r="E105" s="2">
        <f t="shared" si="14"/>
        <v>470594</v>
      </c>
      <c r="F105" s="2">
        <v>399553.2</v>
      </c>
      <c r="G105" s="2">
        <v>0</v>
      </c>
      <c r="H105" s="2">
        <v>71040.800000000003</v>
      </c>
      <c r="I105" s="2">
        <v>340951.11</v>
      </c>
      <c r="J105" s="2">
        <f>E105+88429.5</f>
        <v>559023.5</v>
      </c>
      <c r="K105" s="2">
        <v>461379</v>
      </c>
      <c r="L105" s="2"/>
      <c r="M105" s="2">
        <v>97644.17</v>
      </c>
      <c r="N105" s="2">
        <f t="shared" ref="N105:N113" si="15">E105-I105</f>
        <v>129642.89000000001</v>
      </c>
      <c r="P105" s="19"/>
      <c r="Q105" s="20"/>
      <c r="R105" s="17"/>
    </row>
    <row r="106" spans="1:18">
      <c r="A106" s="6" t="s">
        <v>115</v>
      </c>
      <c r="B106" s="2"/>
      <c r="C106" s="2">
        <v>0</v>
      </c>
      <c r="D106" s="2">
        <v>0</v>
      </c>
      <c r="E106" s="2">
        <f t="shared" si="14"/>
        <v>603427</v>
      </c>
      <c r="F106" s="2">
        <v>512372.1</v>
      </c>
      <c r="G106" s="2">
        <v>0</v>
      </c>
      <c r="H106" s="2">
        <v>91054.9</v>
      </c>
      <c r="I106" s="2">
        <v>394697.48</v>
      </c>
      <c r="J106" s="2">
        <f>E106+88002.76</f>
        <v>691429.76</v>
      </c>
      <c r="K106" s="2">
        <v>653109.11</v>
      </c>
      <c r="L106" s="2"/>
      <c r="M106" s="2">
        <v>38321.050000000003</v>
      </c>
      <c r="N106" s="2">
        <f t="shared" si="15"/>
        <v>208729.52000000002</v>
      </c>
      <c r="P106" s="21"/>
      <c r="Q106" s="20"/>
      <c r="R106" s="17"/>
    </row>
    <row r="107" spans="1:18">
      <c r="A107" s="6" t="s">
        <v>116</v>
      </c>
      <c r="B107" s="2"/>
      <c r="C107" s="2">
        <v>0</v>
      </c>
      <c r="D107" s="2">
        <v>0</v>
      </c>
      <c r="E107" s="2">
        <f t="shared" si="14"/>
        <v>441621.8</v>
      </c>
      <c r="F107" s="2">
        <v>374998.76</v>
      </c>
      <c r="G107" s="2">
        <v>0</v>
      </c>
      <c r="H107" s="2">
        <v>66623.039999999994</v>
      </c>
      <c r="I107" s="2">
        <v>291729.99</v>
      </c>
      <c r="J107" s="2">
        <f>E107+118288.92</f>
        <v>559910.72</v>
      </c>
      <c r="K107" s="2">
        <v>360590.4</v>
      </c>
      <c r="L107" s="2"/>
      <c r="M107" s="2">
        <v>199320.32000000001</v>
      </c>
      <c r="N107" s="2">
        <f t="shared" si="15"/>
        <v>149891.81</v>
      </c>
      <c r="P107" s="19"/>
      <c r="Q107" s="20"/>
      <c r="R107" s="17"/>
    </row>
    <row r="108" spans="1:18">
      <c r="A108" s="6" t="s">
        <v>117</v>
      </c>
      <c r="B108" s="2"/>
      <c r="C108" s="2">
        <v>0</v>
      </c>
      <c r="D108" s="2">
        <v>0</v>
      </c>
      <c r="E108" s="2">
        <f t="shared" ref="E108:E114" si="16">F108+H108</f>
        <v>89274.8</v>
      </c>
      <c r="F108" s="2">
        <v>69516</v>
      </c>
      <c r="G108" s="2">
        <v>0</v>
      </c>
      <c r="H108" s="2">
        <v>19758.8</v>
      </c>
      <c r="I108" s="2">
        <f>72961.4</f>
        <v>72961.399999999994</v>
      </c>
      <c r="J108" s="2">
        <f>E108+122739</f>
        <v>212013.8</v>
      </c>
      <c r="K108" s="2">
        <v>104213.9</v>
      </c>
      <c r="L108" s="2"/>
      <c r="M108" s="2">
        <v>107800</v>
      </c>
      <c r="N108" s="2">
        <f t="shared" si="15"/>
        <v>16313.400000000009</v>
      </c>
      <c r="P108" s="19"/>
      <c r="Q108" s="20"/>
      <c r="R108" s="17"/>
    </row>
    <row r="109" spans="1:18">
      <c r="A109" s="6" t="s">
        <v>118</v>
      </c>
      <c r="B109" s="2"/>
      <c r="C109" s="2">
        <v>0</v>
      </c>
      <c r="D109" s="2">
        <v>0</v>
      </c>
      <c r="E109" s="2">
        <f t="shared" si="16"/>
        <v>88719.099999999991</v>
      </c>
      <c r="F109" s="2">
        <v>69087.399999999994</v>
      </c>
      <c r="G109" s="2">
        <v>0</v>
      </c>
      <c r="H109" s="2">
        <v>19631.7</v>
      </c>
      <c r="I109" s="2">
        <v>71183.240000000005</v>
      </c>
      <c r="J109" s="2">
        <f>E109+118189</f>
        <v>206908.09999999998</v>
      </c>
      <c r="K109" s="2">
        <v>101657.48</v>
      </c>
      <c r="L109" s="2"/>
      <c r="M109" s="2">
        <v>105251</v>
      </c>
      <c r="N109" s="2">
        <f t="shared" si="15"/>
        <v>17535.859999999986</v>
      </c>
      <c r="P109" s="19"/>
      <c r="Q109" s="20"/>
      <c r="R109" s="17"/>
    </row>
    <row r="110" spans="1:18">
      <c r="A110" s="6" t="s">
        <v>119</v>
      </c>
      <c r="B110" s="2"/>
      <c r="C110" s="2">
        <v>0</v>
      </c>
      <c r="D110" s="2">
        <v>0</v>
      </c>
      <c r="E110" s="2">
        <f t="shared" si="16"/>
        <v>118436</v>
      </c>
      <c r="F110" s="2">
        <v>92242.2</v>
      </c>
      <c r="G110" s="2">
        <v>0</v>
      </c>
      <c r="H110" s="2">
        <v>26193.8</v>
      </c>
      <c r="I110" s="2">
        <v>91731.62</v>
      </c>
      <c r="J110" s="2">
        <f>231041+118436</f>
        <v>349477</v>
      </c>
      <c r="K110" s="2">
        <v>168192</v>
      </c>
      <c r="L110" s="2"/>
      <c r="M110" s="2">
        <v>181284.6</v>
      </c>
      <c r="N110" s="2">
        <f t="shared" si="15"/>
        <v>26704.380000000005</v>
      </c>
      <c r="P110" s="19"/>
      <c r="Q110" s="20"/>
      <c r="R110" s="17"/>
    </row>
    <row r="111" spans="1:18">
      <c r="A111" s="6" t="s">
        <v>120</v>
      </c>
      <c r="B111" s="2"/>
      <c r="C111" s="2">
        <v>0</v>
      </c>
      <c r="D111" s="2">
        <v>0</v>
      </c>
      <c r="E111" s="2">
        <f t="shared" si="16"/>
        <v>50855.74</v>
      </c>
      <c r="F111" s="2">
        <v>40385.5</v>
      </c>
      <c r="G111" s="2">
        <v>0</v>
      </c>
      <c r="H111" s="2">
        <v>10470.24</v>
      </c>
      <c r="I111" s="2">
        <v>13733.6</v>
      </c>
      <c r="J111" s="2">
        <f>E111</f>
        <v>50855.74</v>
      </c>
      <c r="K111" s="2">
        <v>34323.199999999997</v>
      </c>
      <c r="L111" s="2"/>
      <c r="M111" s="2">
        <v>16532.5</v>
      </c>
      <c r="N111" s="2">
        <f t="shared" si="15"/>
        <v>37122.14</v>
      </c>
      <c r="P111" s="19"/>
      <c r="Q111" s="20"/>
      <c r="R111" s="8"/>
    </row>
    <row r="112" spans="1:18">
      <c r="A112" s="6" t="s">
        <v>121</v>
      </c>
      <c r="B112" s="2"/>
      <c r="C112" s="2">
        <v>0</v>
      </c>
      <c r="D112" s="2">
        <v>0</v>
      </c>
      <c r="E112" s="2">
        <f t="shared" si="16"/>
        <v>89330.1</v>
      </c>
      <c r="F112" s="2">
        <v>69564.7</v>
      </c>
      <c r="G112" s="2">
        <v>0</v>
      </c>
      <c r="H112" s="2">
        <v>19765.400000000001</v>
      </c>
      <c r="I112" s="2">
        <v>73412.75</v>
      </c>
      <c r="J112" s="2">
        <f>E112+144915</f>
        <v>234245.1</v>
      </c>
      <c r="K112" s="2">
        <v>127023.27</v>
      </c>
      <c r="L112" s="2"/>
      <c r="M112" s="2">
        <v>107221.88</v>
      </c>
      <c r="N112" s="2">
        <f t="shared" si="15"/>
        <v>15917.350000000006</v>
      </c>
      <c r="P112" s="19"/>
      <c r="Q112" s="20"/>
      <c r="R112" s="8"/>
    </row>
    <row r="113" spans="1:18">
      <c r="A113" s="6" t="s">
        <v>122</v>
      </c>
      <c r="B113" s="2"/>
      <c r="C113" s="2">
        <v>0</v>
      </c>
      <c r="D113" s="2">
        <v>0</v>
      </c>
      <c r="E113" s="2">
        <f t="shared" si="16"/>
        <v>68816.05</v>
      </c>
      <c r="F113" s="2">
        <v>54645.96</v>
      </c>
      <c r="G113" s="2">
        <v>0</v>
      </c>
      <c r="H113" s="2">
        <v>14170.09</v>
      </c>
      <c r="I113" s="2">
        <v>44354.83</v>
      </c>
      <c r="J113" s="2">
        <f>E113</f>
        <v>68816.05</v>
      </c>
      <c r="K113" s="2">
        <v>65112.91</v>
      </c>
      <c r="L113" s="2"/>
      <c r="M113" s="2">
        <v>3703.14</v>
      </c>
      <c r="N113" s="2">
        <f t="shared" si="15"/>
        <v>24461.22</v>
      </c>
      <c r="P113" s="19"/>
      <c r="Q113" s="20"/>
      <c r="R113" s="8"/>
    </row>
    <row r="114" spans="1:18">
      <c r="A114" s="6" t="s">
        <v>123</v>
      </c>
      <c r="B114" s="2"/>
      <c r="C114" s="2">
        <v>0</v>
      </c>
      <c r="D114" s="2">
        <v>0</v>
      </c>
      <c r="E114" s="2">
        <f t="shared" si="16"/>
        <v>90177.15</v>
      </c>
      <c r="F114" s="2">
        <v>70223.7</v>
      </c>
      <c r="G114" s="2">
        <v>0</v>
      </c>
      <c r="H114" s="2">
        <v>19953.45</v>
      </c>
      <c r="I114" s="2">
        <v>70980.960000000006</v>
      </c>
      <c r="J114" s="2">
        <f>E114-3515</f>
        <v>86662.15</v>
      </c>
      <c r="K114" s="2">
        <v>92194.62</v>
      </c>
      <c r="L114" s="2"/>
      <c r="M114" s="2">
        <v>-5532.47</v>
      </c>
      <c r="N114" s="2">
        <f>E114-I114</f>
        <v>19196.189999999988</v>
      </c>
      <c r="P114" s="19"/>
      <c r="Q114" s="20"/>
      <c r="R114" s="8"/>
    </row>
    <row r="115" spans="1:18">
      <c r="A115" s="6" t="s">
        <v>124</v>
      </c>
      <c r="B115" s="2"/>
      <c r="C115" s="2">
        <v>0</v>
      </c>
      <c r="D115" s="2">
        <v>0</v>
      </c>
      <c r="E115" s="2">
        <f t="shared" ref="E115" si="17">F115+H115</f>
        <v>88993</v>
      </c>
      <c r="F115" s="2">
        <v>69301.899999999994</v>
      </c>
      <c r="G115" s="2">
        <v>0</v>
      </c>
      <c r="H115" s="2">
        <v>19691.099999999999</v>
      </c>
      <c r="I115" s="2">
        <v>65022.71</v>
      </c>
      <c r="J115" s="2">
        <f>E115+52287</f>
        <v>141280</v>
      </c>
      <c r="K115" s="2">
        <v>100758</v>
      </c>
      <c r="L115" s="2"/>
      <c r="M115" s="2">
        <v>40522.18</v>
      </c>
      <c r="N115" s="2">
        <f>E115-I115</f>
        <v>23970.29</v>
      </c>
      <c r="P115" s="22"/>
      <c r="Q115" s="16"/>
      <c r="R115" s="16"/>
    </row>
    <row r="116" spans="1:18">
      <c r="A116" s="6" t="s">
        <v>125</v>
      </c>
      <c r="B116" s="2"/>
      <c r="C116" s="2">
        <v>0</v>
      </c>
      <c r="D116" s="2">
        <v>0</v>
      </c>
      <c r="E116" s="2">
        <f t="shared" ref="E116:E121" si="18">F116+H116</f>
        <v>118310</v>
      </c>
      <c r="F116" s="2">
        <v>92116.2</v>
      </c>
      <c r="G116" s="2">
        <v>0</v>
      </c>
      <c r="H116" s="2">
        <v>26193.8</v>
      </c>
      <c r="I116" s="2">
        <v>94968.55</v>
      </c>
      <c r="J116" s="2">
        <f>E116+4088</f>
        <v>122398</v>
      </c>
      <c r="K116" s="2">
        <v>169563.37</v>
      </c>
      <c r="L116" s="2"/>
      <c r="M116" s="2">
        <v>-47165.42</v>
      </c>
      <c r="N116" s="2">
        <f t="shared" ref="N116:N121" si="19">E116-I116</f>
        <v>23341.449999999997</v>
      </c>
      <c r="P116" s="22"/>
      <c r="Q116" s="16"/>
      <c r="R116" s="23"/>
    </row>
    <row r="117" spans="1:18">
      <c r="A117" s="6" t="s">
        <v>126</v>
      </c>
      <c r="B117" s="2"/>
      <c r="C117" s="2">
        <v>0</v>
      </c>
      <c r="D117" s="6">
        <v>0</v>
      </c>
      <c r="E117" s="6">
        <f t="shared" si="18"/>
        <v>120677.09999999999</v>
      </c>
      <c r="F117" s="6">
        <v>93966.9</v>
      </c>
      <c r="G117" s="6">
        <v>0</v>
      </c>
      <c r="H117" s="6">
        <v>26710.2</v>
      </c>
      <c r="I117" s="6">
        <v>73021.850000000006</v>
      </c>
      <c r="J117" s="6">
        <f>E117+22058</f>
        <v>142735.09999999998</v>
      </c>
      <c r="K117" s="6">
        <v>145610.79999999999</v>
      </c>
      <c r="L117" s="6"/>
      <c r="M117" s="6">
        <v>-2875.66</v>
      </c>
      <c r="N117" s="6">
        <f t="shared" si="19"/>
        <v>47655.249999999985</v>
      </c>
    </row>
    <row r="118" spans="1:18">
      <c r="A118" s="6" t="s">
        <v>127</v>
      </c>
      <c r="B118" s="2"/>
      <c r="C118" s="2">
        <v>0</v>
      </c>
      <c r="D118" s="6">
        <v>0</v>
      </c>
      <c r="E118" s="6">
        <f t="shared" si="18"/>
        <v>121004.3</v>
      </c>
      <c r="F118" s="6">
        <v>94219.85</v>
      </c>
      <c r="G118" s="6">
        <v>0</v>
      </c>
      <c r="H118" s="6">
        <v>26784.45</v>
      </c>
      <c r="I118" s="6">
        <v>96404.3</v>
      </c>
      <c r="J118" s="6">
        <f>E118+42154</f>
        <v>163158.29999999999</v>
      </c>
      <c r="K118" s="6">
        <v>104828.68</v>
      </c>
      <c r="L118" s="6"/>
      <c r="M118" s="6">
        <v>58329.62</v>
      </c>
      <c r="N118" s="6">
        <f t="shared" si="19"/>
        <v>24600</v>
      </c>
    </row>
    <row r="119" spans="1:18">
      <c r="A119" s="6" t="s">
        <v>128</v>
      </c>
      <c r="B119" s="2"/>
      <c r="C119" s="2">
        <v>0</v>
      </c>
      <c r="D119" s="2">
        <v>0</v>
      </c>
      <c r="E119" s="2">
        <f t="shared" si="18"/>
        <v>88472.950000000012</v>
      </c>
      <c r="F119" s="2">
        <v>68889.100000000006</v>
      </c>
      <c r="G119" s="2">
        <v>0</v>
      </c>
      <c r="H119" s="2">
        <v>19583.849999999999</v>
      </c>
      <c r="I119" s="2">
        <v>66809.240000000005</v>
      </c>
      <c r="J119" s="2">
        <f>E119+33871</f>
        <v>122343.95000000001</v>
      </c>
      <c r="K119" s="2">
        <v>98514.880000000005</v>
      </c>
      <c r="L119" s="2"/>
      <c r="M119" s="2">
        <v>23829.07</v>
      </c>
      <c r="N119" s="2">
        <f t="shared" si="19"/>
        <v>21663.710000000006</v>
      </c>
    </row>
    <row r="120" spans="1:18">
      <c r="A120" s="6" t="s">
        <v>129</v>
      </c>
      <c r="B120" s="2"/>
      <c r="C120" s="2">
        <v>0</v>
      </c>
      <c r="D120" s="2">
        <v>0</v>
      </c>
      <c r="E120" s="2">
        <f t="shared" si="18"/>
        <v>51871.45</v>
      </c>
      <c r="F120" s="2">
        <v>40392.400000000001</v>
      </c>
      <c r="G120" s="2">
        <v>0</v>
      </c>
      <c r="H120" s="2">
        <v>11479.05</v>
      </c>
      <c r="I120" s="2">
        <v>39007.58</v>
      </c>
      <c r="J120" s="2">
        <f>E120-37569</f>
        <v>14302.449999999997</v>
      </c>
      <c r="K120" s="2">
        <v>49873.5</v>
      </c>
      <c r="L120" s="2"/>
      <c r="M120" s="2">
        <v>-35571</v>
      </c>
      <c r="N120" s="2">
        <f t="shared" si="19"/>
        <v>12863.869999999995</v>
      </c>
    </row>
    <row r="121" spans="1:18">
      <c r="A121" s="6" t="s">
        <v>130</v>
      </c>
      <c r="B121" s="2"/>
      <c r="C121" s="2">
        <v>0</v>
      </c>
      <c r="D121" s="2">
        <v>0</v>
      </c>
      <c r="E121" s="2">
        <f t="shared" si="18"/>
        <v>68834.8</v>
      </c>
      <c r="F121" s="2">
        <v>53600.35</v>
      </c>
      <c r="G121" s="2">
        <v>0</v>
      </c>
      <c r="H121" s="2">
        <v>15234.45</v>
      </c>
      <c r="I121" s="2">
        <v>49187.360000000001</v>
      </c>
      <c r="J121" s="2">
        <f>E121+11669</f>
        <v>80503.8</v>
      </c>
      <c r="K121" s="2">
        <v>70068.570000000007</v>
      </c>
      <c r="L121" s="2"/>
      <c r="M121" s="2">
        <v>10435.23</v>
      </c>
      <c r="N121" s="2">
        <f t="shared" si="19"/>
        <v>19647.440000000002</v>
      </c>
    </row>
    <row r="122" spans="1:18">
      <c r="A122" s="5" t="s">
        <v>112</v>
      </c>
      <c r="B122" s="5"/>
      <c r="C122" s="5">
        <f t="shared" ref="C122:K122" si="20">SUM(C104:C121)</f>
        <v>0</v>
      </c>
      <c r="D122" s="5">
        <f t="shared" si="20"/>
        <v>0</v>
      </c>
      <c r="E122" s="5">
        <f t="shared" si="20"/>
        <v>3068809.49</v>
      </c>
      <c r="F122" s="5">
        <f t="shared" si="20"/>
        <v>2519262.02</v>
      </c>
      <c r="G122" s="5">
        <f t="shared" si="20"/>
        <v>0</v>
      </c>
      <c r="H122" s="5">
        <f t="shared" si="20"/>
        <v>549547.47</v>
      </c>
      <c r="I122" s="5">
        <f t="shared" si="20"/>
        <v>2171130.1199999996</v>
      </c>
      <c r="J122" s="5">
        <f t="shared" si="20"/>
        <v>4135774.2199999997</v>
      </c>
      <c r="K122" s="5">
        <f t="shared" si="20"/>
        <v>3179061.54</v>
      </c>
      <c r="L122" s="5"/>
      <c r="M122" s="5">
        <f>SUM(M104:M121)</f>
        <v>956713.05999999994</v>
      </c>
      <c r="N122" s="5">
        <f>SUM(N104:N121)</f>
        <v>897679.36999999988</v>
      </c>
    </row>
    <row r="123" spans="1:18">
      <c r="A123" s="5"/>
      <c r="B123" s="5"/>
      <c r="C123" s="5"/>
      <c r="D123" s="5"/>
      <c r="E123" s="5"/>
      <c r="F123" s="5"/>
      <c r="G123" s="5"/>
      <c r="H123" s="2"/>
      <c r="I123" s="2"/>
      <c r="J123" s="2"/>
      <c r="K123" s="2"/>
      <c r="L123" s="2"/>
      <c r="M123" s="2"/>
      <c r="N123" s="2"/>
    </row>
    <row r="124" spans="1:18">
      <c r="A124" s="5" t="s">
        <v>131</v>
      </c>
      <c r="B124" s="5"/>
      <c r="C124" s="5">
        <f>C103+C122</f>
        <v>2214921.3800000018</v>
      </c>
      <c r="D124" s="5">
        <f t="shared" ref="D124:N124" si="21">D103+D122</f>
        <v>1126575.6300000001</v>
      </c>
      <c r="E124" s="5">
        <f t="shared" si="21"/>
        <v>16038127.730000002</v>
      </c>
      <c r="F124" s="5">
        <f t="shared" si="21"/>
        <v>9601190.7300000042</v>
      </c>
      <c r="G124" s="5">
        <f t="shared" si="21"/>
        <v>2850706.8899999992</v>
      </c>
      <c r="H124" s="5">
        <f t="shared" si="21"/>
        <v>3586230.1099999985</v>
      </c>
      <c r="I124" s="5">
        <f t="shared" si="21"/>
        <v>14952327.419999992</v>
      </c>
      <c r="J124" s="5">
        <f t="shared" si="21"/>
        <v>19320013.840000004</v>
      </c>
      <c r="K124" s="5">
        <f t="shared" si="21"/>
        <v>16547326.269999996</v>
      </c>
      <c r="L124" s="5">
        <f t="shared" si="21"/>
        <v>0</v>
      </c>
      <c r="M124" s="5">
        <f t="shared" si="21"/>
        <v>2772687.9499999993</v>
      </c>
      <c r="N124" s="5">
        <f t="shared" si="21"/>
        <v>2212375.9400000097</v>
      </c>
    </row>
  </sheetData>
  <mergeCells count="9">
    <mergeCell ref="A3:A4"/>
    <mergeCell ref="A1:N1"/>
    <mergeCell ref="B3:D3"/>
    <mergeCell ref="E3:E4"/>
    <mergeCell ref="F3:H3"/>
    <mergeCell ref="I3:I4"/>
    <mergeCell ref="J3:J4"/>
    <mergeCell ref="L3:N3"/>
    <mergeCell ref="K3:K4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2016-03-16T13:00:49Z</dcterms:modified>
</cp:coreProperties>
</file>